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<sst xmlns="http://schemas.openxmlformats.org/spreadsheetml/2006/main" count="109" uniqueCount="104">
  <si>
    <t>MAROS MEGYEI TANÁCS</t>
  </si>
  <si>
    <t>MAROS IPARIPARK RT</t>
  </si>
  <si>
    <t>A 148/2017. sz. MTH melléklete</t>
  </si>
  <si>
    <t>VIDRÁTSZEG</t>
  </si>
  <si>
    <t>Adószám: 15349689</t>
  </si>
  <si>
    <t>ezer lej</t>
  </si>
  <si>
    <t>Jövedelmi és kiadási költségvetés</t>
  </si>
  <si>
    <t>MUTATÓK</t>
  </si>
  <si>
    <t>Sor sz.</t>
  </si>
  <si>
    <t>Realizat an precedent 2016</t>
  </si>
  <si>
    <t>APROBAT 2017</t>
  </si>
  <si>
    <t>%</t>
  </si>
  <si>
    <t>Estimări an 2018</t>
  </si>
  <si>
    <t>Estimări an 2019</t>
  </si>
  <si>
    <t>INFLUENTE</t>
  </si>
  <si>
    <t>KIIGAZÍTÁS 2017</t>
  </si>
  <si>
    <t>6 = 5/4</t>
  </si>
  <si>
    <t>6</t>
  </si>
  <si>
    <t>I</t>
  </si>
  <si>
    <t>ÖSSZ BEVÉTELEK  (1.sor=2.sor+5.sor+6.sor)</t>
  </si>
  <si>
    <t>Összbevétel az üzemeltetésből, amiből:</t>
  </si>
  <si>
    <t>szubvenciók, az érvényes törvényes előírásoknak megfelelően</t>
  </si>
  <si>
    <t>átutalások, az érvényes törvényes előírásoknak megfelelően</t>
  </si>
  <si>
    <t>Pénzügyi jövedelmek</t>
  </si>
  <si>
    <t>Rendkívüli bevételek</t>
  </si>
  <si>
    <t>II</t>
  </si>
  <si>
    <t>ÖSSZKÖLTSÉGEK (7.sor=8.sor+20.sor+21.sor)</t>
  </si>
  <si>
    <t>Üzemeltetési költségek, amiből:</t>
  </si>
  <si>
    <t>A.</t>
  </si>
  <si>
    <t>költségek a javakkal és szolgáltatásokkal</t>
  </si>
  <si>
    <t>B.</t>
  </si>
  <si>
    <t>költségek adókkal, díjakkal és hasonló befizetések</t>
  </si>
  <si>
    <t>C.</t>
  </si>
  <si>
    <t>költségek a személyzettel, amiből:</t>
  </si>
  <si>
    <t>C0</t>
  </si>
  <si>
    <t>Fizetéssel kapcsolatos költségek (13.sor+14.sor)</t>
  </si>
  <si>
    <t>C1</t>
  </si>
  <si>
    <t xml:space="preserve">költségek a fizetésekkel </t>
  </si>
  <si>
    <t>C2</t>
  </si>
  <si>
    <t>bónuszok</t>
  </si>
  <si>
    <t>C3</t>
  </si>
  <si>
    <t>más költségek a személyzettel, amiből:</t>
  </si>
  <si>
    <t>személyzet állományba helyezésével kapcsolatos végkielégítési költségek</t>
  </si>
  <si>
    <t>C4</t>
  </si>
  <si>
    <t>Megbízási szerződéssel és egyéb vezetési és ellenőrző szervekkel, bizottságokkal kapcsolatos költségek</t>
  </si>
  <si>
    <t>C5</t>
  </si>
  <si>
    <t>társdalom biztosítással és védelem, speciális alapokkal és más törvényes kötelességekkel kapcsolatos költségek</t>
  </si>
  <si>
    <t>D.</t>
  </si>
  <si>
    <t>egyéb üzemeltetési költségek</t>
  </si>
  <si>
    <t>Pénzügyi költségek</t>
  </si>
  <si>
    <t>Rendkívüli költségek</t>
  </si>
  <si>
    <t>III</t>
  </si>
  <si>
    <t>BRUTTÓ EREDMÉNY (profit/veszteség)</t>
  </si>
  <si>
    <t>IV</t>
  </si>
  <si>
    <t>PROFITADÓ</t>
  </si>
  <si>
    <t>V</t>
  </si>
  <si>
    <t>A KÖNYVELÉSI ADÓ A PROFITADÓ LEVONÁSA UTÁN, amiből:</t>
  </si>
  <si>
    <t>Törvényes tartalékok</t>
  </si>
  <si>
    <t>A törvény által előírt adókedvezményeket képviselő tartalékok</t>
  </si>
  <si>
    <t>Az előző évi könyvelési veszteségek fedezése</t>
  </si>
  <si>
    <t>Saját finanszírozási források létrehozása a külföldi hitelekből finanszírozott tervezetek, valamint a tőke részletek visszatérítéséhez szükséges források, kamat, díjak és egyéb ezen kölcsönökkel járó költségek kifizetéséhez szükséges források létrehozása</t>
  </si>
  <si>
    <t>Más a törvény által előírt leosztások</t>
  </si>
  <si>
    <t>A könyvelési profit az összegek levonásai után a 25, 26, 27, 28, 29 sorokból</t>
  </si>
  <si>
    <t>A munkavállalók részvétele a nettó profit 10%-ig, de nem több mint egy átlag alapfizetés értékéig amit az adott pénzügyi évben a gazdasági egység szintjén ért el</t>
  </si>
  <si>
    <t xml:space="preserve">Minimum 50% befizetése az állami vagy a helyi költségvetésbe az autonóm szervek esetében, vagy a részvényeseknek járó részesedések, a nemzeti társaságok és a teljes vagy többségi részben állami tőkéjű társaságok esetében, amiből: </t>
  </si>
  <si>
    <t>a)</t>
  </si>
  <si>
    <t xml:space="preserve">   - az állami költségvetésnek járó osztalék</t>
  </si>
  <si>
    <t>b)</t>
  </si>
  <si>
    <t xml:space="preserve">   - a helyi költségvetésnek járó osztalék</t>
  </si>
  <si>
    <t>33a</t>
  </si>
  <si>
    <t>c)</t>
  </si>
  <si>
    <t xml:space="preserve">   - más részvényeseknek járó osztalék </t>
  </si>
  <si>
    <t>A 31-32 sorok címzettjeire le nem osztott profit el lesz osztva más tartalékokra és saját finanszírozási forrást alkot</t>
  </si>
  <si>
    <t>VI</t>
  </si>
  <si>
    <t>BEVÉTELEK AZ EURÓPAI ALAPOKBÓL</t>
  </si>
  <si>
    <t>VII</t>
  </si>
  <si>
    <t>EURÓPAI FINANSZIROZÁSBÓL TÁMOGATHATÓ KIADÁSOK</t>
  </si>
  <si>
    <t>anyagi kiadások</t>
  </si>
  <si>
    <t>kiadások a fizetésekkel</t>
  </si>
  <si>
    <t>kiadások a szolgáltatásokkal</t>
  </si>
  <si>
    <t>d)</t>
  </si>
  <si>
    <t>reklám és hirdetési költségek</t>
  </si>
  <si>
    <t>e)</t>
  </si>
  <si>
    <t>más kiadások</t>
  </si>
  <si>
    <t>VIII</t>
  </si>
  <si>
    <t>A BEFEKTETÉSEK FINANSZÍROZÁSI FORRÁSAI, amiből:</t>
  </si>
  <si>
    <t>Költségvetési támogatások</t>
  </si>
  <si>
    <t>az előző évek kötelezettségeinek kifizetésével kapcsolatos költségvetési támogatások</t>
  </si>
  <si>
    <t>IX</t>
  </si>
  <si>
    <t>BEFEKTETÉSI KIADÁSOK</t>
  </si>
  <si>
    <t>X</t>
  </si>
  <si>
    <t>MEGALAPOZÓ ADATOK</t>
  </si>
  <si>
    <t>Az év végére előrejelzett személyzet száma</t>
  </si>
  <si>
    <t>Összesen a munkavállalók átlagszáma</t>
  </si>
  <si>
    <t>A fizetés természetű kiadások alapján meghatározott havi átlagjövedelme egy alkalmazottnak (lej/személy) *)</t>
  </si>
  <si>
    <t>A fizetés kiadások alapján meghatározott havi átlagjövedelme egy alkalmazottnak (lej/személy)  (13.sor/49.sor)/12*1000</t>
  </si>
  <si>
    <t>A munka termelékenysége érték egységekben az átlag személyzetre összesen(ezer lej/személy) (2.sor/49.sor)</t>
  </si>
  <si>
    <t>A munka termelékenysége fizikai egységekben az átlag személyzetre összesen (végtermék mennyiség/személy)</t>
  </si>
  <si>
    <t>Összkiadások 1000 lej összkiadás után (7.sor/1.sor)x1000</t>
  </si>
  <si>
    <t>Elmaradt kifizetések</t>
  </si>
  <si>
    <t>Elmaradt tartozások</t>
  </si>
  <si>
    <t>Conducatorul compartimentului</t>
  </si>
  <si>
    <t>financiar- contabil</t>
  </si>
  <si>
    <t>NAGY LENKE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</si>
</sst>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Inherit"/>
      <family val="0"/>
    </font>
    <font>
      <sz val="9"/>
      <color indexed="63"/>
      <name val="Inherit"/>
      <family val="0"/>
    </font>
    <font>
      <sz val="9"/>
      <name val="Inherit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 wrapText="1"/>
    </xf>
    <xf numFmtId="164" fontId="4" fillId="0" borderId="0" xfId="0" applyFont="1" applyBorder="1" applyAlignment="1">
      <alignment horizontal="center" wrapText="1"/>
    </xf>
    <xf numFmtId="164" fontId="4" fillId="2" borderId="0" xfId="0" applyFont="1" applyFill="1" applyBorder="1" applyAlignment="1">
      <alignment horizontal="center" wrapText="1"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5" fillId="2" borderId="3" xfId="0" applyFont="1" applyFill="1" applyBorder="1" applyAlignment="1">
      <alignment horizontal="center" wrapText="1"/>
    </xf>
    <xf numFmtId="164" fontId="5" fillId="2" borderId="4" xfId="0" applyFont="1" applyFill="1" applyBorder="1" applyAlignment="1">
      <alignment vertical="top" wrapText="1"/>
    </xf>
    <xf numFmtId="165" fontId="5" fillId="2" borderId="5" xfId="0" applyNumberFormat="1" applyFont="1" applyFill="1" applyBorder="1" applyAlignment="1">
      <alignment horizontal="center" wrapText="1"/>
    </xf>
    <xf numFmtId="165" fontId="5" fillId="2" borderId="6" xfId="0" applyNumberFormat="1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6" fontId="5" fillId="2" borderId="5" xfId="0" applyNumberFormat="1" applyFont="1" applyFill="1" applyBorder="1" applyAlignment="1">
      <alignment horizontal="center" wrapText="1"/>
    </xf>
    <xf numFmtId="165" fontId="5" fillId="2" borderId="12" xfId="0" applyNumberFormat="1" applyFont="1" applyFill="1" applyBorder="1" applyAlignment="1">
      <alignment horizontal="center" wrapText="1"/>
    </xf>
    <xf numFmtId="165" fontId="5" fillId="2" borderId="13" xfId="0" applyNumberFormat="1" applyFont="1" applyFill="1" applyBorder="1" applyAlignment="1">
      <alignment horizontal="center" wrapText="1"/>
    </xf>
    <xf numFmtId="166" fontId="5" fillId="2" borderId="12" xfId="0" applyNumberFormat="1" applyFont="1" applyFill="1" applyBorder="1" applyAlignment="1">
      <alignment horizontal="center" wrapText="1"/>
    </xf>
    <xf numFmtId="166" fontId="5" fillId="2" borderId="5" xfId="0" applyNumberFormat="1" applyFont="1" applyFill="1" applyBorder="1" applyAlignment="1">
      <alignment vertical="top" wrapText="1"/>
    </xf>
    <xf numFmtId="166" fontId="6" fillId="2" borderId="12" xfId="0" applyNumberFormat="1" applyFont="1" applyFill="1" applyBorder="1" applyAlignment="1">
      <alignment horizontal="center" wrapText="1"/>
    </xf>
    <xf numFmtId="166" fontId="6" fillId="2" borderId="5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164" fontId="5" fillId="2" borderId="5" xfId="0" applyFont="1" applyFill="1" applyBorder="1" applyAlignment="1">
      <alignment horizontal="center" wrapText="1"/>
    </xf>
    <xf numFmtId="164" fontId="7" fillId="0" borderId="8" xfId="20" applyFont="1" applyFill="1" applyBorder="1" applyAlignment="1">
      <alignment horizontal="left" vertical="top" wrapText="1" shrinkToFit="1"/>
      <protection/>
    </xf>
    <xf numFmtId="164" fontId="5" fillId="2" borderId="5" xfId="0" applyFont="1" applyFill="1" applyBorder="1" applyAlignment="1">
      <alignment vertical="top" wrapText="1"/>
    </xf>
    <xf numFmtId="167" fontId="5" fillId="2" borderId="5" xfId="0" applyNumberFormat="1" applyFont="1" applyFill="1" applyBorder="1" applyAlignment="1">
      <alignment wrapText="1"/>
    </xf>
    <xf numFmtId="167" fontId="6" fillId="2" borderId="5" xfId="0" applyNumberFormat="1" applyFont="1" applyFill="1" applyBorder="1" applyAlignment="1">
      <alignment wrapText="1"/>
    </xf>
    <xf numFmtId="166" fontId="5" fillId="2" borderId="5" xfId="0" applyNumberFormat="1" applyFont="1" applyFill="1" applyBorder="1" applyAlignment="1">
      <alignment horizontal="left" vertical="center" wrapText="1"/>
    </xf>
    <xf numFmtId="164" fontId="7" fillId="0" borderId="3" xfId="20" applyFont="1" applyFill="1" applyBorder="1" applyAlignment="1">
      <alignment horizontal="left" vertical="top" wrapText="1" shrinkToFit="1"/>
      <protection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wrapText="1"/>
    </xf>
    <xf numFmtId="164" fontId="5" fillId="2" borderId="4" xfId="0" applyFont="1" applyFill="1" applyBorder="1" applyAlignment="1">
      <alignment wrapText="1"/>
    </xf>
    <xf numFmtId="164" fontId="5" fillId="2" borderId="12" xfId="0" applyFont="1" applyFill="1" applyBorder="1" applyAlignment="1">
      <alignment wrapText="1"/>
    </xf>
    <xf numFmtId="164" fontId="5" fillId="2" borderId="5" xfId="0" applyFont="1" applyFill="1" applyBorder="1" applyAlignment="1">
      <alignment wrapText="1"/>
    </xf>
    <xf numFmtId="164" fontId="7" fillId="2" borderId="8" xfId="20" applyFont="1" applyFill="1" applyBorder="1" applyAlignment="1">
      <alignment horizontal="left" vertical="top" wrapText="1" shrinkToFit="1"/>
      <protection/>
    </xf>
    <xf numFmtId="164" fontId="8" fillId="0" borderId="8" xfId="20" applyFont="1" applyFill="1" applyBorder="1" applyAlignment="1">
      <alignment horizontal="left" vertical="top" wrapText="1"/>
      <protection/>
    </xf>
    <xf numFmtId="167" fontId="0" fillId="0" borderId="0" xfId="0" applyNumberFormat="1" applyAlignment="1">
      <alignment/>
    </xf>
    <xf numFmtId="164" fontId="5" fillId="2" borderId="5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vertical="center" wrapText="1"/>
    </xf>
    <xf numFmtId="167" fontId="5" fillId="2" borderId="5" xfId="0" applyNumberFormat="1" applyFont="1" applyFill="1" applyBorder="1" applyAlignment="1">
      <alignment vertical="center" wrapText="1"/>
    </xf>
    <xf numFmtId="167" fontId="6" fillId="2" borderId="5" xfId="0" applyNumberFormat="1" applyFon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9" fillId="0" borderId="8" xfId="20" applyFont="1" applyFill="1" applyBorder="1" applyAlignment="1">
      <alignment horizontal="left" vertical="top" wrapText="1"/>
      <protection/>
    </xf>
    <xf numFmtId="167" fontId="5" fillId="2" borderId="6" xfId="0" applyNumberFormat="1" applyFont="1" applyFill="1" applyBorder="1" applyAlignment="1">
      <alignment wrapText="1"/>
    </xf>
    <xf numFmtId="164" fontId="5" fillId="2" borderId="14" xfId="0" applyFont="1" applyFill="1" applyBorder="1" applyAlignment="1">
      <alignment vertical="top" wrapText="1"/>
    </xf>
    <xf numFmtId="167" fontId="0" fillId="0" borderId="15" xfId="0" applyNumberFormat="1" applyBorder="1" applyAlignment="1">
      <alignment/>
    </xf>
    <xf numFmtId="167" fontId="5" fillId="2" borderId="12" xfId="0" applyNumberFormat="1" applyFont="1" applyFill="1" applyBorder="1" applyAlignment="1">
      <alignment wrapText="1"/>
    </xf>
    <xf numFmtId="164" fontId="9" fillId="0" borderId="16" xfId="20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VC sint. v.23.01.2013" xfId="20"/>
    <cellStyle name="Normal_Copy of Copy of BVC analitic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Users\alin\AppData\Local\Microsoft\Windows\INetCache\IE\G5SELJ2L\Rectificare%20BVC%202%20var%20of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"/>
      <sheetName val="anexa 4"/>
      <sheetName val="anexa 5"/>
    </sheetNames>
    <sheetDataSet>
      <sheetData sheetId="1">
        <row r="17">
          <cell r="J17">
            <v>1473</v>
          </cell>
        </row>
        <row r="18">
          <cell r="J18">
            <v>1397</v>
          </cell>
          <cell r="N18">
            <v>1422</v>
          </cell>
        </row>
        <row r="38">
          <cell r="J38">
            <v>76</v>
          </cell>
          <cell r="N38">
            <v>52.3</v>
          </cell>
        </row>
        <row r="47">
          <cell r="J47">
            <v>454.769</v>
          </cell>
          <cell r="N47">
            <v>564.8</v>
          </cell>
        </row>
        <row r="96">
          <cell r="J96">
            <v>13</v>
          </cell>
          <cell r="N96">
            <v>15</v>
          </cell>
        </row>
        <row r="103">
          <cell r="J103">
            <v>497.69100000000003</v>
          </cell>
          <cell r="N103">
            <v>609.546</v>
          </cell>
        </row>
        <row r="104">
          <cell r="J104">
            <v>307.8</v>
          </cell>
          <cell r="N104">
            <v>383.778</v>
          </cell>
        </row>
        <row r="105">
          <cell r="J105">
            <v>269.5</v>
          </cell>
          <cell r="N105">
            <v>339.3</v>
          </cell>
        </row>
        <row r="106">
          <cell r="P106">
            <v>314</v>
          </cell>
        </row>
        <row r="109">
          <cell r="N109">
            <v>44.478</v>
          </cell>
        </row>
        <row r="113">
          <cell r="J113">
            <v>17.3</v>
          </cell>
        </row>
        <row r="121">
          <cell r="J121">
            <v>102.5</v>
          </cell>
          <cell r="N121">
            <v>113.768</v>
          </cell>
        </row>
        <row r="130">
          <cell r="J130">
            <v>87.391</v>
          </cell>
          <cell r="N130">
            <v>112</v>
          </cell>
        </row>
        <row r="137">
          <cell r="J137">
            <v>144.4</v>
          </cell>
          <cell r="N137">
            <v>245</v>
          </cell>
        </row>
        <row r="154">
          <cell r="J154">
            <v>5</v>
          </cell>
          <cell r="N154">
            <v>4.5</v>
          </cell>
        </row>
      </sheetData>
      <sheetData sheetId="3">
        <row r="9">
          <cell r="E9">
            <v>160</v>
          </cell>
        </row>
      </sheetData>
      <sheetData sheetId="4">
        <row r="20">
          <cell r="E20">
            <v>0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F2" sqref="F2"/>
    </sheetView>
  </sheetViews>
  <sheetFormatPr defaultColWidth="9.140625" defaultRowHeight="15"/>
  <cols>
    <col min="1" max="1" width="3.28125" style="1" customWidth="1"/>
    <col min="2" max="2" width="3.00390625" style="1" customWidth="1"/>
    <col min="3" max="3" width="2.7109375" style="1" customWidth="1"/>
    <col min="4" max="4" width="10.00390625" style="1" customWidth="1"/>
    <col min="5" max="5" width="34.57421875" style="1" customWidth="1"/>
    <col min="6" max="6" width="5.57421875" style="2" customWidth="1"/>
    <col min="7" max="11" width="0" style="3" hidden="1" customWidth="1"/>
    <col min="12" max="12" width="0" style="4" hidden="1" customWidth="1"/>
    <col min="13" max="13" width="12.00390625" style="4" customWidth="1"/>
    <col min="14" max="16384" width="9.140625" style="1" customWidth="1"/>
  </cols>
  <sheetData>
    <row r="1" ht="12.75">
      <c r="A1" s="5" t="s">
        <v>0</v>
      </c>
    </row>
    <row r="2" spans="1:13" ht="26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7"/>
      <c r="L2" s="7"/>
      <c r="M2" s="7"/>
    </row>
    <row r="3" spans="1:4" ht="12.75">
      <c r="A3" s="6" t="s">
        <v>3</v>
      </c>
      <c r="B3" s="6"/>
      <c r="C3" s="6"/>
      <c r="D3" s="6"/>
    </row>
    <row r="4" spans="1:13" ht="12.75">
      <c r="A4" s="6" t="s">
        <v>4</v>
      </c>
      <c r="B4" s="6"/>
      <c r="C4" s="6"/>
      <c r="D4" s="6"/>
      <c r="E4" s="6"/>
      <c r="M4" s="4" t="s">
        <v>5</v>
      </c>
    </row>
    <row r="5" spans="1:13" ht="14.25" customHeight="1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 customHeight="1">
      <c r="A7" s="10"/>
      <c r="B7" s="11"/>
      <c r="C7" s="11"/>
      <c r="D7" s="12" t="s">
        <v>7</v>
      </c>
      <c r="E7" s="12"/>
      <c r="F7" s="13" t="s">
        <v>8</v>
      </c>
      <c r="G7" s="14" t="s">
        <v>9</v>
      </c>
      <c r="H7" s="14" t="s">
        <v>10</v>
      </c>
      <c r="I7" s="15" t="s">
        <v>11</v>
      </c>
      <c r="J7" s="15" t="s">
        <v>12</v>
      </c>
      <c r="K7" s="16" t="s">
        <v>13</v>
      </c>
      <c r="L7" s="17" t="s">
        <v>14</v>
      </c>
      <c r="M7" s="18" t="s">
        <v>15</v>
      </c>
    </row>
    <row r="8" spans="1:13" ht="24.75" customHeight="1">
      <c r="A8" s="19"/>
      <c r="B8" s="20"/>
      <c r="C8" s="20"/>
      <c r="D8" s="12"/>
      <c r="E8" s="12"/>
      <c r="F8" s="13"/>
      <c r="G8" s="14"/>
      <c r="H8" s="14"/>
      <c r="I8" s="21" t="s">
        <v>16</v>
      </c>
      <c r="J8" s="22"/>
      <c r="K8" s="23"/>
      <c r="L8" s="17"/>
      <c r="M8" s="18"/>
    </row>
    <row r="9" spans="1:13" s="28" customFormat="1" ht="16.5" customHeight="1">
      <c r="A9" s="24">
        <v>0</v>
      </c>
      <c r="B9" s="24">
        <v>1</v>
      </c>
      <c r="C9" s="24"/>
      <c r="D9" s="24">
        <v>2</v>
      </c>
      <c r="E9" s="24"/>
      <c r="F9" s="25">
        <v>3</v>
      </c>
      <c r="G9" s="21">
        <v>4</v>
      </c>
      <c r="H9" s="21">
        <v>5</v>
      </c>
      <c r="I9" s="21" t="s">
        <v>17</v>
      </c>
      <c r="J9" s="21">
        <v>7</v>
      </c>
      <c r="K9" s="21">
        <v>8</v>
      </c>
      <c r="L9" s="26">
        <v>9</v>
      </c>
      <c r="M9" s="27">
        <v>10</v>
      </c>
    </row>
    <row r="10" spans="1:13" ht="21" customHeight="1">
      <c r="A10" s="29" t="s">
        <v>18</v>
      </c>
      <c r="B10" s="29"/>
      <c r="C10" s="29"/>
      <c r="D10" s="30" t="s">
        <v>19</v>
      </c>
      <c r="E10" s="30"/>
      <c r="F10" s="31">
        <v>1</v>
      </c>
      <c r="G10" s="32">
        <f>'[1]anexa 2'!J17</f>
        <v>1473</v>
      </c>
      <c r="H10" s="32">
        <f>H11+H14+H15</f>
        <v>1474.3</v>
      </c>
      <c r="I10" s="32">
        <f>H10/G10*100</f>
        <v>100.08825526137134</v>
      </c>
      <c r="J10" s="32">
        <f>J11+J14+J15</f>
        <v>1630.72</v>
      </c>
      <c r="K10" s="32">
        <f>K11+K14+K15</f>
        <v>1851.6988</v>
      </c>
      <c r="L10" s="33">
        <v>350</v>
      </c>
      <c r="M10" s="33">
        <v>1824</v>
      </c>
    </row>
    <row r="11" spans="1:13" ht="21" customHeight="1">
      <c r="A11" s="29"/>
      <c r="B11" s="29">
        <v>1</v>
      </c>
      <c r="C11" s="29"/>
      <c r="D11" s="30" t="s">
        <v>20</v>
      </c>
      <c r="E11" s="30"/>
      <c r="F11" s="31">
        <v>2</v>
      </c>
      <c r="G11" s="32">
        <f>'[1]anexa 2'!J18</f>
        <v>1397</v>
      </c>
      <c r="H11" s="32">
        <f>'[1]anexa 2'!N18</f>
        <v>1422</v>
      </c>
      <c r="I11" s="32">
        <f>H11/G11*100</f>
        <v>101.78954903364352</v>
      </c>
      <c r="J11" s="32">
        <f>H11*1.11</f>
        <v>1578.42</v>
      </c>
      <c r="K11" s="32">
        <f>J11*1.14</f>
        <v>1799.3988</v>
      </c>
      <c r="L11" s="33">
        <v>356</v>
      </c>
      <c r="M11" s="33">
        <v>1778</v>
      </c>
    </row>
    <row r="12" spans="1:13" ht="30" customHeight="1">
      <c r="A12" s="29"/>
      <c r="B12" s="29"/>
      <c r="C12" s="29"/>
      <c r="D12" s="34" t="s">
        <v>21</v>
      </c>
      <c r="E12" s="34" t="s">
        <v>21</v>
      </c>
      <c r="F12" s="31">
        <v>3</v>
      </c>
      <c r="G12" s="32"/>
      <c r="H12" s="32"/>
      <c r="I12" s="32"/>
      <c r="J12" s="32"/>
      <c r="K12" s="32"/>
      <c r="L12" s="33"/>
      <c r="M12" s="33"/>
    </row>
    <row r="13" spans="1:13" ht="27.75" customHeight="1">
      <c r="A13" s="29"/>
      <c r="B13" s="29"/>
      <c r="C13" s="29"/>
      <c r="D13" s="34" t="s">
        <v>22</v>
      </c>
      <c r="E13" s="34" t="s">
        <v>22</v>
      </c>
      <c r="F13" s="31">
        <v>4</v>
      </c>
      <c r="G13" s="32"/>
      <c r="H13" s="32"/>
      <c r="I13" s="32"/>
      <c r="J13" s="32"/>
      <c r="K13" s="32"/>
      <c r="L13" s="33"/>
      <c r="M13" s="33"/>
    </row>
    <row r="14" spans="1:13" ht="15" customHeight="1">
      <c r="A14" s="29"/>
      <c r="B14" s="29">
        <v>2</v>
      </c>
      <c r="C14" s="29"/>
      <c r="D14" s="30" t="s">
        <v>23</v>
      </c>
      <c r="E14" s="30"/>
      <c r="F14" s="31">
        <v>5</v>
      </c>
      <c r="G14" s="32">
        <f>'[1]anexa 2'!J38</f>
        <v>76</v>
      </c>
      <c r="H14" s="32">
        <f>'[1]anexa 2'!N38</f>
        <v>52.3</v>
      </c>
      <c r="I14" s="32">
        <f>H14/G14*100</f>
        <v>68.8157894736842</v>
      </c>
      <c r="J14" s="32">
        <f>H14*1</f>
        <v>52.3</v>
      </c>
      <c r="K14" s="32">
        <f>J14*1</f>
        <v>52.3</v>
      </c>
      <c r="L14" s="33">
        <v>-6</v>
      </c>
      <c r="M14" s="33">
        <v>46</v>
      </c>
    </row>
    <row r="15" spans="1:13" ht="15" customHeight="1">
      <c r="A15" s="29"/>
      <c r="B15" s="29">
        <v>3</v>
      </c>
      <c r="C15" s="29"/>
      <c r="D15" s="30" t="s">
        <v>24</v>
      </c>
      <c r="E15" s="30"/>
      <c r="F15" s="31">
        <v>6</v>
      </c>
      <c r="G15" s="32">
        <v>0</v>
      </c>
      <c r="H15" s="32"/>
      <c r="I15" s="32"/>
      <c r="J15" s="32"/>
      <c r="K15" s="32"/>
      <c r="L15" s="33"/>
      <c r="M15" s="33"/>
    </row>
    <row r="16" spans="1:13" ht="18" customHeight="1">
      <c r="A16" s="29" t="s">
        <v>25</v>
      </c>
      <c r="B16" s="29"/>
      <c r="C16" s="29"/>
      <c r="D16" s="30" t="s">
        <v>26</v>
      </c>
      <c r="E16" s="30"/>
      <c r="F16" s="31">
        <v>7</v>
      </c>
      <c r="G16" s="32">
        <f>G17+G29+G30</f>
        <v>1114.8600000000001</v>
      </c>
      <c r="H16" s="32">
        <f>H17+H29+H30</f>
        <v>1438.846</v>
      </c>
      <c r="I16" s="32">
        <f aca="true" t="shared" si="0" ref="I16:I23">H16/G16*100</f>
        <v>129.0606892345227</v>
      </c>
      <c r="J16" s="32">
        <f>J17+J29+J30</f>
        <v>1480.311</v>
      </c>
      <c r="K16" s="32">
        <f>K17+K29+K30</f>
        <v>1523.8492500000002</v>
      </c>
      <c r="L16" s="33">
        <v>90</v>
      </c>
      <c r="M16" s="33">
        <v>1529</v>
      </c>
    </row>
    <row r="17" spans="1:13" ht="16.5" customHeight="1">
      <c r="A17" s="29"/>
      <c r="B17" s="29">
        <v>1</v>
      </c>
      <c r="C17" s="29"/>
      <c r="D17" s="30" t="s">
        <v>27</v>
      </c>
      <c r="E17" s="30"/>
      <c r="F17" s="31">
        <v>8</v>
      </c>
      <c r="G17" s="32">
        <f>G18+G19+G20+G28</f>
        <v>1109.8600000000001</v>
      </c>
      <c r="H17" s="32">
        <f>H18+H19+H20+H28</f>
        <v>1434.346</v>
      </c>
      <c r="I17" s="32">
        <f t="shared" si="0"/>
        <v>129.23666047970013</v>
      </c>
      <c r="J17" s="32">
        <f>J18+J19+J20+J28</f>
        <v>1475.586</v>
      </c>
      <c r="K17" s="32">
        <f>K18+K19+K20+K28</f>
        <v>1518.8880000000001</v>
      </c>
      <c r="L17" s="33">
        <v>90</v>
      </c>
      <c r="M17" s="33">
        <v>1524</v>
      </c>
    </row>
    <row r="18" spans="1:13" ht="17.25" customHeight="1">
      <c r="A18" s="29"/>
      <c r="B18" s="29"/>
      <c r="C18" s="29" t="s">
        <v>28</v>
      </c>
      <c r="D18" s="30" t="s">
        <v>29</v>
      </c>
      <c r="E18" s="30"/>
      <c r="F18" s="31">
        <v>9</v>
      </c>
      <c r="G18" s="32">
        <f>'[1]anexa 2'!J47</f>
        <v>454.769</v>
      </c>
      <c r="H18" s="32">
        <f>'[1]anexa 2'!N47</f>
        <v>564.8</v>
      </c>
      <c r="I18" s="32">
        <f t="shared" si="0"/>
        <v>124.19492093788274</v>
      </c>
      <c r="J18" s="32">
        <f>H18*1.05</f>
        <v>593.04</v>
      </c>
      <c r="K18" s="32">
        <f>J18*1.05</f>
        <v>622.692</v>
      </c>
      <c r="L18" s="33">
        <v>90</v>
      </c>
      <c r="M18" s="33">
        <v>655</v>
      </c>
    </row>
    <row r="19" spans="1:13" ht="23.25" customHeight="1">
      <c r="A19" s="29"/>
      <c r="B19" s="29"/>
      <c r="C19" s="29" t="s">
        <v>30</v>
      </c>
      <c r="D19" s="30" t="s">
        <v>31</v>
      </c>
      <c r="E19" s="30"/>
      <c r="F19" s="31">
        <v>10</v>
      </c>
      <c r="G19" s="32">
        <f>'[1]anexa 2'!J96</f>
        <v>13</v>
      </c>
      <c r="H19" s="32">
        <f>'[1]anexa 2'!N96</f>
        <v>15</v>
      </c>
      <c r="I19" s="32">
        <f t="shared" si="0"/>
        <v>115.38461538461537</v>
      </c>
      <c r="J19" s="32">
        <f>H19*1.05</f>
        <v>15.75</v>
      </c>
      <c r="K19" s="32">
        <f>J19*1.05</f>
        <v>16.5375</v>
      </c>
      <c r="L19" s="33"/>
      <c r="M19" s="33">
        <v>17</v>
      </c>
    </row>
    <row r="20" spans="1:13" ht="16.5" customHeight="1">
      <c r="A20" s="29"/>
      <c r="B20" s="29"/>
      <c r="C20" s="29" t="s">
        <v>32</v>
      </c>
      <c r="D20" s="35" t="s">
        <v>33</v>
      </c>
      <c r="E20" s="35"/>
      <c r="F20" s="31">
        <v>11</v>
      </c>
      <c r="G20" s="32">
        <f>'[1]anexa 2'!J103</f>
        <v>497.69100000000003</v>
      </c>
      <c r="H20" s="32">
        <f>'[1]anexa 2'!N103</f>
        <v>609.546</v>
      </c>
      <c r="I20" s="32">
        <f t="shared" si="0"/>
        <v>122.47478857363303</v>
      </c>
      <c r="J20" s="32">
        <f>H20</f>
        <v>609.546</v>
      </c>
      <c r="K20" s="32">
        <f>J20</f>
        <v>609.546</v>
      </c>
      <c r="L20" s="33"/>
      <c r="M20" s="33">
        <v>610</v>
      </c>
    </row>
    <row r="21" spans="1:13" ht="27" customHeight="1">
      <c r="A21" s="29"/>
      <c r="B21" s="29"/>
      <c r="C21" s="36"/>
      <c r="D21" s="37" t="s">
        <v>34</v>
      </c>
      <c r="E21" s="38" t="s">
        <v>35</v>
      </c>
      <c r="F21" s="31">
        <v>12</v>
      </c>
      <c r="G21" s="32">
        <f>'[1]anexa 2'!J104</f>
        <v>307.8</v>
      </c>
      <c r="H21" s="32">
        <f>'[1]anexa 2'!N104</f>
        <v>383.778</v>
      </c>
      <c r="I21" s="32">
        <f t="shared" si="0"/>
        <v>124.6842105263158</v>
      </c>
      <c r="J21" s="32">
        <f aca="true" t="shared" si="1" ref="J21:J27">H21</f>
        <v>383.778</v>
      </c>
      <c r="K21" s="32">
        <f aca="true" t="shared" si="2" ref="K21:K27">J21</f>
        <v>383.778</v>
      </c>
      <c r="L21" s="33"/>
      <c r="M21" s="33">
        <v>384</v>
      </c>
    </row>
    <row r="22" spans="1:13" ht="12.75">
      <c r="A22" s="29"/>
      <c r="B22" s="29"/>
      <c r="C22" s="29"/>
      <c r="D22" s="39" t="s">
        <v>36</v>
      </c>
      <c r="E22" s="40" t="s">
        <v>37</v>
      </c>
      <c r="F22" s="31">
        <v>13</v>
      </c>
      <c r="G22" s="32">
        <f>'[1]anexa 2'!J105</f>
        <v>269.5</v>
      </c>
      <c r="H22" s="32">
        <f>'[1]anexa 2'!N105</f>
        <v>339.3</v>
      </c>
      <c r="I22" s="32">
        <f t="shared" si="0"/>
        <v>125.89981447124305</v>
      </c>
      <c r="J22" s="32">
        <f t="shared" si="1"/>
        <v>339.3</v>
      </c>
      <c r="K22" s="32">
        <f t="shared" si="2"/>
        <v>339.3</v>
      </c>
      <c r="L22" s="33"/>
      <c r="M22" s="33">
        <v>339</v>
      </c>
    </row>
    <row r="23" spans="1:13" ht="12.75">
      <c r="A23" s="29"/>
      <c r="B23" s="29"/>
      <c r="C23" s="29"/>
      <c r="D23" s="40" t="s">
        <v>38</v>
      </c>
      <c r="E23" s="40" t="s">
        <v>39</v>
      </c>
      <c r="F23" s="31">
        <v>14</v>
      </c>
      <c r="G23" s="32">
        <f>'[1]anexa 2'!J113</f>
        <v>17.3</v>
      </c>
      <c r="H23" s="32">
        <f>'[1]anexa 2'!N109</f>
        <v>44.478</v>
      </c>
      <c r="I23" s="32">
        <f t="shared" si="0"/>
        <v>257.0982658959538</v>
      </c>
      <c r="J23" s="32">
        <f t="shared" si="1"/>
        <v>44.478</v>
      </c>
      <c r="K23" s="32">
        <f t="shared" si="2"/>
        <v>44.478</v>
      </c>
      <c r="L23" s="33"/>
      <c r="M23" s="33">
        <v>44</v>
      </c>
    </row>
    <row r="24" spans="1:13" ht="17.25" customHeight="1">
      <c r="A24" s="29"/>
      <c r="B24" s="29"/>
      <c r="C24" s="29"/>
      <c r="D24" s="40" t="s">
        <v>40</v>
      </c>
      <c r="E24" s="40" t="s">
        <v>41</v>
      </c>
      <c r="F24" s="31">
        <v>15</v>
      </c>
      <c r="G24" s="32"/>
      <c r="H24" s="32"/>
      <c r="I24" s="32"/>
      <c r="J24" s="32"/>
      <c r="K24" s="32"/>
      <c r="L24" s="33"/>
      <c r="M24" s="33"/>
    </row>
    <row r="25" spans="1:13" ht="30.75" customHeight="1">
      <c r="A25" s="29"/>
      <c r="B25" s="29"/>
      <c r="C25" s="29"/>
      <c r="D25" s="40"/>
      <c r="E25" s="40" t="s">
        <v>42</v>
      </c>
      <c r="F25" s="31">
        <v>16</v>
      </c>
      <c r="G25" s="32"/>
      <c r="H25" s="32"/>
      <c r="I25" s="32"/>
      <c r="J25" s="32"/>
      <c r="K25" s="32"/>
      <c r="L25" s="33"/>
      <c r="M25" s="33"/>
    </row>
    <row r="26" spans="1:13" ht="39.75" customHeight="1">
      <c r="A26" s="29"/>
      <c r="B26" s="29"/>
      <c r="C26" s="29"/>
      <c r="D26" s="40" t="s">
        <v>43</v>
      </c>
      <c r="E26" s="40" t="s">
        <v>44</v>
      </c>
      <c r="F26" s="31">
        <v>17</v>
      </c>
      <c r="G26" s="32">
        <f>'[1]anexa 2'!J121</f>
        <v>102.5</v>
      </c>
      <c r="H26" s="32">
        <f>'[1]anexa 2'!N121</f>
        <v>113.768</v>
      </c>
      <c r="I26" s="32">
        <f>H26/G26*100</f>
        <v>110.99317073170731</v>
      </c>
      <c r="J26" s="32">
        <f t="shared" si="1"/>
        <v>113.768</v>
      </c>
      <c r="K26" s="32">
        <f t="shared" si="2"/>
        <v>113.768</v>
      </c>
      <c r="L26" s="33"/>
      <c r="M26" s="33">
        <v>114</v>
      </c>
    </row>
    <row r="27" spans="1:13" ht="41.25" customHeight="1">
      <c r="A27" s="29"/>
      <c r="B27" s="29"/>
      <c r="C27" s="29"/>
      <c r="D27" s="40" t="s">
        <v>45</v>
      </c>
      <c r="E27" s="40" t="s">
        <v>46</v>
      </c>
      <c r="F27" s="31">
        <v>18</v>
      </c>
      <c r="G27" s="32">
        <f>'[1]anexa 2'!J130</f>
        <v>87.391</v>
      </c>
      <c r="H27" s="32">
        <f>'[1]anexa 2'!N130</f>
        <v>112</v>
      </c>
      <c r="I27" s="32">
        <f>H27/G27*100</f>
        <v>128.15965030723987</v>
      </c>
      <c r="J27" s="32">
        <f t="shared" si="1"/>
        <v>112</v>
      </c>
      <c r="K27" s="32">
        <f t="shared" si="2"/>
        <v>112</v>
      </c>
      <c r="L27" s="33"/>
      <c r="M27" s="33">
        <v>112</v>
      </c>
    </row>
    <row r="28" spans="1:13" ht="18.75" customHeight="1">
      <c r="A28" s="29"/>
      <c r="B28" s="29"/>
      <c r="C28" s="29" t="s">
        <v>47</v>
      </c>
      <c r="D28" s="30" t="s">
        <v>48</v>
      </c>
      <c r="E28" s="30"/>
      <c r="F28" s="31">
        <v>19</v>
      </c>
      <c r="G28" s="32">
        <f>'[1]anexa 2'!J137</f>
        <v>144.4</v>
      </c>
      <c r="H28" s="32">
        <f>'[1]anexa 2'!N137</f>
        <v>245</v>
      </c>
      <c r="I28" s="32">
        <f>H28/G28*100</f>
        <v>169.6675900277008</v>
      </c>
      <c r="J28" s="32">
        <f>H28*1.05</f>
        <v>257.25</v>
      </c>
      <c r="K28" s="32">
        <f>J28*1.05</f>
        <v>270.1125</v>
      </c>
      <c r="L28" s="33"/>
      <c r="M28" s="33">
        <v>245</v>
      </c>
    </row>
    <row r="29" spans="1:13" ht="15" customHeight="1">
      <c r="A29" s="29"/>
      <c r="B29" s="29">
        <v>2</v>
      </c>
      <c r="C29" s="29"/>
      <c r="D29" s="30" t="s">
        <v>49</v>
      </c>
      <c r="E29" s="30"/>
      <c r="F29" s="31">
        <v>20</v>
      </c>
      <c r="G29" s="32">
        <f>'[1]anexa 2'!J154</f>
        <v>5</v>
      </c>
      <c r="H29" s="32">
        <f>'[1]anexa 2'!N154</f>
        <v>4.5</v>
      </c>
      <c r="I29" s="32">
        <f>H29/G29*100</f>
        <v>90</v>
      </c>
      <c r="J29" s="32">
        <f>H29*1.05</f>
        <v>4.7250000000000005</v>
      </c>
      <c r="K29" s="32">
        <f>J29*1.05</f>
        <v>4.961250000000001</v>
      </c>
      <c r="L29" s="33"/>
      <c r="M29" s="33">
        <v>5</v>
      </c>
    </row>
    <row r="30" spans="1:13" ht="17.25" customHeight="1">
      <c r="A30" s="29"/>
      <c r="B30" s="29">
        <v>3</v>
      </c>
      <c r="C30" s="29"/>
      <c r="D30" s="30" t="s">
        <v>50</v>
      </c>
      <c r="E30" s="30"/>
      <c r="F30" s="31">
        <v>21</v>
      </c>
      <c r="G30" s="32"/>
      <c r="H30" s="32"/>
      <c r="I30" s="32"/>
      <c r="J30" s="32"/>
      <c r="K30" s="32"/>
      <c r="L30" s="33"/>
      <c r="M30" s="33"/>
    </row>
    <row r="31" spans="1:13" ht="17.25" customHeight="1">
      <c r="A31" s="29" t="s">
        <v>51</v>
      </c>
      <c r="B31" s="29"/>
      <c r="C31" s="29"/>
      <c r="D31" s="41" t="s">
        <v>52</v>
      </c>
      <c r="E31" s="41"/>
      <c r="F31" s="31">
        <v>22</v>
      </c>
      <c r="G31" s="32">
        <f>G10-G16</f>
        <v>358.1399999999999</v>
      </c>
      <c r="H31" s="32">
        <f>H10-H16</f>
        <v>35.45399999999995</v>
      </c>
      <c r="I31" s="32">
        <f>H31/G31*100</f>
        <v>9.899480650025119</v>
      </c>
      <c r="J31" s="32">
        <f>J10-J16</f>
        <v>150.4090000000001</v>
      </c>
      <c r="K31" s="32">
        <f>K10-K16</f>
        <v>327.8495499999997</v>
      </c>
      <c r="L31" s="33">
        <v>260</v>
      </c>
      <c r="M31" s="33">
        <f>M10-M16</f>
        <v>295</v>
      </c>
    </row>
    <row r="32" spans="1:13" ht="15" customHeight="1">
      <c r="A32" s="29" t="s">
        <v>53</v>
      </c>
      <c r="B32" s="29"/>
      <c r="C32" s="29"/>
      <c r="D32" s="30" t="s">
        <v>54</v>
      </c>
      <c r="E32" s="30"/>
      <c r="F32" s="31">
        <v>23</v>
      </c>
      <c r="G32" s="32"/>
      <c r="H32" s="32">
        <v>53</v>
      </c>
      <c r="I32" s="32"/>
      <c r="J32" s="32">
        <f>J31*16%</f>
        <v>24.065440000000017</v>
      </c>
      <c r="K32" s="32">
        <f>K31*16%</f>
        <v>52.45592799999995</v>
      </c>
      <c r="L32" s="33">
        <v>42</v>
      </c>
      <c r="M32" s="33">
        <v>94</v>
      </c>
    </row>
    <row r="33" spans="1:13" ht="26.25" customHeight="1">
      <c r="A33" s="29" t="s">
        <v>55</v>
      </c>
      <c r="B33" s="29"/>
      <c r="C33" s="29"/>
      <c r="D33" s="30" t="s">
        <v>56</v>
      </c>
      <c r="E33" s="30"/>
      <c r="F33" s="31">
        <v>24</v>
      </c>
      <c r="G33" s="32">
        <f>G31-G32</f>
        <v>358.1399999999999</v>
      </c>
      <c r="H33" s="32"/>
      <c r="I33" s="32">
        <f>H33/G33*100</f>
        <v>0</v>
      </c>
      <c r="J33" s="32">
        <f>J31-J32</f>
        <v>126.34356000000008</v>
      </c>
      <c r="K33" s="32">
        <f>K31-K32</f>
        <v>275.3936219999997</v>
      </c>
      <c r="L33" s="33"/>
      <c r="M33" s="33">
        <f>M31-M32</f>
        <v>201</v>
      </c>
    </row>
    <row r="34" spans="1:13" ht="15" customHeight="1">
      <c r="A34" s="29"/>
      <c r="B34" s="29">
        <v>1</v>
      </c>
      <c r="C34" s="29"/>
      <c r="D34" s="42" t="s">
        <v>57</v>
      </c>
      <c r="E34" s="42"/>
      <c r="F34" s="31">
        <v>25</v>
      </c>
      <c r="G34" s="32">
        <v>9</v>
      </c>
      <c r="H34" s="32">
        <v>2</v>
      </c>
      <c r="I34" s="32"/>
      <c r="J34" s="32">
        <f>J31*5%</f>
        <v>7.520450000000006</v>
      </c>
      <c r="K34" s="32">
        <f>K31*5%</f>
        <v>16.392477499999984</v>
      </c>
      <c r="L34" s="33">
        <v>13</v>
      </c>
      <c r="M34" s="33">
        <v>15</v>
      </c>
    </row>
    <row r="35" spans="1:13" ht="24.75" customHeight="1">
      <c r="A35" s="29"/>
      <c r="B35" s="29">
        <v>2</v>
      </c>
      <c r="C35" s="29"/>
      <c r="D35" s="42" t="s">
        <v>58</v>
      </c>
      <c r="E35" s="42"/>
      <c r="F35" s="31">
        <v>26</v>
      </c>
      <c r="G35" s="32"/>
      <c r="H35" s="32"/>
      <c r="I35" s="32"/>
      <c r="J35" s="32"/>
      <c r="K35" s="32"/>
      <c r="L35" s="33"/>
      <c r="M35" s="33"/>
    </row>
    <row r="36" spans="1:13" ht="18.75" customHeight="1">
      <c r="A36" s="29"/>
      <c r="B36" s="29">
        <v>3</v>
      </c>
      <c r="C36" s="29"/>
      <c r="D36" s="42" t="s">
        <v>59</v>
      </c>
      <c r="E36" s="42"/>
      <c r="F36" s="31">
        <v>27</v>
      </c>
      <c r="G36" s="32">
        <v>172</v>
      </c>
      <c r="H36" s="32"/>
      <c r="I36" s="32"/>
      <c r="J36" s="32"/>
      <c r="K36" s="32"/>
      <c r="L36" s="33"/>
      <c r="M36" s="33"/>
    </row>
    <row r="37" spans="1:13" ht="70.5" customHeight="1">
      <c r="A37" s="29"/>
      <c r="B37" s="29">
        <v>4</v>
      </c>
      <c r="C37" s="29"/>
      <c r="D37" s="42" t="s">
        <v>60</v>
      </c>
      <c r="E37" s="42"/>
      <c r="F37" s="31">
        <v>28</v>
      </c>
      <c r="G37" s="32"/>
      <c r="H37" s="43"/>
      <c r="I37" s="32"/>
      <c r="J37" s="32"/>
      <c r="K37" s="32"/>
      <c r="L37" s="33"/>
      <c r="M37" s="33"/>
    </row>
    <row r="38" spans="1:13" ht="17.25" customHeight="1">
      <c r="A38" s="29"/>
      <c r="B38" s="29">
        <v>5</v>
      </c>
      <c r="C38" s="29"/>
      <c r="D38" s="42" t="s">
        <v>61</v>
      </c>
      <c r="E38" s="42"/>
      <c r="F38" s="31">
        <v>29</v>
      </c>
      <c r="G38" s="32"/>
      <c r="H38" s="32"/>
      <c r="I38" s="32"/>
      <c r="J38" s="32"/>
      <c r="K38" s="32"/>
      <c r="L38" s="33"/>
      <c r="M38" s="33"/>
    </row>
    <row r="39" spans="1:13" ht="27.75" customHeight="1">
      <c r="A39" s="29"/>
      <c r="B39" s="29">
        <v>6</v>
      </c>
      <c r="C39" s="29"/>
      <c r="D39" s="42" t="s">
        <v>62</v>
      </c>
      <c r="E39" s="42"/>
      <c r="F39" s="31">
        <v>30</v>
      </c>
      <c r="G39" s="32">
        <f>G33-G34-G35-G36-G37-G38</f>
        <v>177.13999999999987</v>
      </c>
      <c r="H39" s="32"/>
      <c r="I39" s="32"/>
      <c r="J39" s="32"/>
      <c r="K39" s="32"/>
      <c r="L39" s="33"/>
      <c r="M39" s="33"/>
    </row>
    <row r="40" spans="1:13" ht="51.75" customHeight="1">
      <c r="A40" s="29"/>
      <c r="B40" s="29">
        <v>7</v>
      </c>
      <c r="C40" s="29"/>
      <c r="D40" s="42" t="s">
        <v>63</v>
      </c>
      <c r="E40" s="42"/>
      <c r="F40" s="31">
        <v>31</v>
      </c>
      <c r="G40" s="32"/>
      <c r="H40" s="32"/>
      <c r="I40" s="32"/>
      <c r="J40" s="32"/>
      <c r="K40" s="32"/>
      <c r="L40" s="33">
        <v>31</v>
      </c>
      <c r="M40" s="33">
        <f>'[1]anexa 2'!P106*10%</f>
        <v>31.400000000000002</v>
      </c>
    </row>
    <row r="41" spans="1:13" ht="62.25" customHeight="1">
      <c r="A41" s="29"/>
      <c r="B41" s="29">
        <v>8</v>
      </c>
      <c r="C41" s="29"/>
      <c r="D41" s="42" t="s">
        <v>64</v>
      </c>
      <c r="E41" s="42"/>
      <c r="F41" s="31">
        <v>32</v>
      </c>
      <c r="G41" s="32"/>
      <c r="H41" s="32"/>
      <c r="I41" s="32"/>
      <c r="J41" s="32"/>
      <c r="K41" s="32"/>
      <c r="L41" s="33"/>
      <c r="M41" s="33"/>
    </row>
    <row r="42" spans="1:13" ht="17.25" customHeight="1">
      <c r="A42" s="29"/>
      <c r="B42" s="29"/>
      <c r="C42" s="29" t="s">
        <v>65</v>
      </c>
      <c r="D42" s="42" t="s">
        <v>66</v>
      </c>
      <c r="E42" s="42"/>
      <c r="F42" s="31">
        <v>33</v>
      </c>
      <c r="G42" s="32"/>
      <c r="H42" s="32"/>
      <c r="I42" s="32"/>
      <c r="J42" s="32"/>
      <c r="K42" s="32"/>
      <c r="L42" s="33"/>
      <c r="M42" s="33"/>
    </row>
    <row r="43" spans="1:13" ht="17.25" customHeight="1">
      <c r="A43" s="29"/>
      <c r="B43" s="29"/>
      <c r="C43" s="29" t="s">
        <v>67</v>
      </c>
      <c r="D43" s="42" t="s">
        <v>68</v>
      </c>
      <c r="E43" s="42"/>
      <c r="F43" s="31" t="s">
        <v>69</v>
      </c>
      <c r="G43" s="32"/>
      <c r="H43" s="32"/>
      <c r="I43" s="32"/>
      <c r="J43" s="32"/>
      <c r="K43" s="32"/>
      <c r="L43" s="33"/>
      <c r="M43" s="33"/>
    </row>
    <row r="44" spans="1:13" ht="15.75" customHeight="1">
      <c r="A44" s="29"/>
      <c r="B44" s="29"/>
      <c r="C44" s="29" t="s">
        <v>70</v>
      </c>
      <c r="D44" s="42" t="s">
        <v>71</v>
      </c>
      <c r="E44" s="42"/>
      <c r="F44" s="31">
        <v>34</v>
      </c>
      <c r="G44" s="32"/>
      <c r="H44" s="32"/>
      <c r="I44" s="32"/>
      <c r="J44" s="32"/>
      <c r="K44" s="32"/>
      <c r="L44" s="33"/>
      <c r="M44" s="33"/>
    </row>
    <row r="45" spans="1:13" s="48" customFormat="1" ht="41.25" customHeight="1">
      <c r="A45" s="29"/>
      <c r="B45" s="44">
        <v>9</v>
      </c>
      <c r="C45" s="44"/>
      <c r="D45" s="42" t="s">
        <v>72</v>
      </c>
      <c r="E45" s="42"/>
      <c r="F45" s="45">
        <v>35</v>
      </c>
      <c r="G45" s="46">
        <f>G33-G34</f>
        <v>349.1399999999999</v>
      </c>
      <c r="H45" s="46">
        <f>H33-H34</f>
        <v>-2</v>
      </c>
      <c r="I45" s="46"/>
      <c r="J45" s="46">
        <f>J33-J34</f>
        <v>118.82311000000007</v>
      </c>
      <c r="K45" s="46">
        <f>K33-K34</f>
        <v>259.0011444999997</v>
      </c>
      <c r="L45" s="47"/>
      <c r="M45" s="47">
        <f>M33-M34-M40</f>
        <v>154.6</v>
      </c>
    </row>
    <row r="46" spans="1:13" ht="18.75" customHeight="1">
      <c r="A46" s="29" t="s">
        <v>73</v>
      </c>
      <c r="B46" s="29"/>
      <c r="C46" s="29"/>
      <c r="D46" s="42" t="s">
        <v>74</v>
      </c>
      <c r="E46" s="42"/>
      <c r="F46" s="31">
        <v>36</v>
      </c>
      <c r="G46" s="32"/>
      <c r="H46" s="32"/>
      <c r="I46" s="32"/>
      <c r="J46" s="32"/>
      <c r="K46" s="32"/>
      <c r="L46" s="33"/>
      <c r="M46" s="33"/>
    </row>
    <row r="47" spans="1:13" ht="26.25" customHeight="1">
      <c r="A47" s="29" t="s">
        <v>75</v>
      </c>
      <c r="B47" s="29"/>
      <c r="C47" s="29"/>
      <c r="D47" s="42" t="s">
        <v>76</v>
      </c>
      <c r="E47" s="42"/>
      <c r="F47" s="31">
        <v>37</v>
      </c>
      <c r="G47" s="32"/>
      <c r="H47" s="32"/>
      <c r="I47" s="32"/>
      <c r="J47" s="32"/>
      <c r="K47" s="32"/>
      <c r="L47" s="33"/>
      <c r="M47" s="33"/>
    </row>
    <row r="48" spans="1:13" ht="15" customHeight="1">
      <c r="A48" s="29"/>
      <c r="B48" s="29"/>
      <c r="C48" s="29" t="s">
        <v>65</v>
      </c>
      <c r="D48" s="49" t="s">
        <v>77</v>
      </c>
      <c r="E48" s="49"/>
      <c r="F48" s="31">
        <v>38</v>
      </c>
      <c r="G48" s="32"/>
      <c r="H48" s="32"/>
      <c r="I48" s="32"/>
      <c r="J48" s="32"/>
      <c r="K48" s="32"/>
      <c r="L48" s="33"/>
      <c r="M48" s="33"/>
    </row>
    <row r="49" spans="1:13" ht="15" customHeight="1">
      <c r="A49" s="29"/>
      <c r="B49" s="29"/>
      <c r="C49" s="29" t="s">
        <v>67</v>
      </c>
      <c r="D49" s="49" t="s">
        <v>78</v>
      </c>
      <c r="E49" s="49"/>
      <c r="F49" s="31">
        <v>39</v>
      </c>
      <c r="G49" s="32"/>
      <c r="H49" s="32"/>
      <c r="I49" s="32"/>
      <c r="J49" s="32"/>
      <c r="K49" s="32"/>
      <c r="L49" s="33"/>
      <c r="M49" s="33"/>
    </row>
    <row r="50" spans="1:13" ht="18.75" customHeight="1">
      <c r="A50" s="29"/>
      <c r="B50" s="29"/>
      <c r="C50" s="29" t="s">
        <v>70</v>
      </c>
      <c r="D50" s="49" t="s">
        <v>79</v>
      </c>
      <c r="E50" s="49"/>
      <c r="F50" s="31">
        <v>40</v>
      </c>
      <c r="G50" s="32"/>
      <c r="H50" s="32"/>
      <c r="I50" s="32"/>
      <c r="J50" s="32"/>
      <c r="K50" s="32"/>
      <c r="L50" s="33"/>
      <c r="M50" s="33"/>
    </row>
    <row r="51" spans="1:13" ht="18.75" customHeight="1">
      <c r="A51" s="29"/>
      <c r="B51" s="29"/>
      <c r="C51" s="29" t="s">
        <v>80</v>
      </c>
      <c r="D51" s="49" t="s">
        <v>81</v>
      </c>
      <c r="E51" s="49"/>
      <c r="F51" s="31">
        <v>41</v>
      </c>
      <c r="G51" s="32"/>
      <c r="H51" s="32"/>
      <c r="I51" s="32"/>
      <c r="J51" s="32"/>
      <c r="K51" s="32"/>
      <c r="L51" s="33"/>
      <c r="M51" s="33"/>
    </row>
    <row r="52" spans="1:13" ht="15" customHeight="1">
      <c r="A52" s="29"/>
      <c r="B52" s="29"/>
      <c r="C52" s="29" t="s">
        <v>82</v>
      </c>
      <c r="D52" s="49" t="s">
        <v>83</v>
      </c>
      <c r="E52" s="49"/>
      <c r="F52" s="31">
        <v>42</v>
      </c>
      <c r="G52" s="32"/>
      <c r="H52" s="32"/>
      <c r="I52" s="32"/>
      <c r="J52" s="32"/>
      <c r="K52" s="32"/>
      <c r="L52" s="33"/>
      <c r="M52" s="33"/>
    </row>
    <row r="53" spans="1:13" ht="33" customHeight="1">
      <c r="A53" s="29" t="s">
        <v>84</v>
      </c>
      <c r="B53" s="29"/>
      <c r="C53" s="29"/>
      <c r="D53" s="49" t="s">
        <v>85</v>
      </c>
      <c r="E53" s="49"/>
      <c r="F53" s="31">
        <v>43</v>
      </c>
      <c r="G53" s="32">
        <v>153</v>
      </c>
      <c r="H53" s="32">
        <f>'[1]anexa 4'!E9</f>
        <v>160</v>
      </c>
      <c r="I53" s="32"/>
      <c r="J53" s="32">
        <v>160</v>
      </c>
      <c r="K53" s="32">
        <v>160</v>
      </c>
      <c r="L53" s="33"/>
      <c r="M53" s="33">
        <v>160</v>
      </c>
    </row>
    <row r="54" spans="1:13" ht="15" customHeight="1">
      <c r="A54" s="29"/>
      <c r="B54" s="29">
        <v>1</v>
      </c>
      <c r="C54" s="29"/>
      <c r="D54" s="49" t="s">
        <v>86</v>
      </c>
      <c r="E54" s="49"/>
      <c r="F54" s="31">
        <v>44</v>
      </c>
      <c r="G54" s="32"/>
      <c r="H54" s="32"/>
      <c r="I54" s="32"/>
      <c r="J54" s="32"/>
      <c r="K54" s="32"/>
      <c r="L54" s="33"/>
      <c r="M54" s="33"/>
    </row>
    <row r="55" spans="1:13" ht="44.25" customHeight="1">
      <c r="A55" s="29"/>
      <c r="B55" s="29"/>
      <c r="C55" s="29"/>
      <c r="D55" s="49" t="s">
        <v>87</v>
      </c>
      <c r="E55" s="49"/>
      <c r="F55" s="31">
        <v>45</v>
      </c>
      <c r="G55" s="32"/>
      <c r="H55" s="32"/>
      <c r="I55" s="32"/>
      <c r="J55" s="32"/>
      <c r="K55" s="32"/>
      <c r="L55" s="33"/>
      <c r="M55" s="33"/>
    </row>
    <row r="56" spans="1:13" ht="16.5" customHeight="1">
      <c r="A56" s="29" t="s">
        <v>88</v>
      </c>
      <c r="B56" s="29"/>
      <c r="C56" s="29"/>
      <c r="D56" s="49" t="s">
        <v>89</v>
      </c>
      <c r="E56" s="49"/>
      <c r="F56" s="31">
        <v>46</v>
      </c>
      <c r="G56" s="32">
        <f>G53-G55</f>
        <v>153</v>
      </c>
      <c r="H56" s="32">
        <f>H53-H55</f>
        <v>160</v>
      </c>
      <c r="I56" s="32"/>
      <c r="J56" s="32">
        <f>J53-J55</f>
        <v>160</v>
      </c>
      <c r="K56" s="32">
        <f>K53-K55</f>
        <v>160</v>
      </c>
      <c r="L56" s="33"/>
      <c r="M56" s="33">
        <v>160</v>
      </c>
    </row>
    <row r="57" spans="1:13" ht="15.75" customHeight="1">
      <c r="A57" s="29" t="s">
        <v>90</v>
      </c>
      <c r="B57" s="29"/>
      <c r="C57" s="29"/>
      <c r="D57" s="49" t="s">
        <v>91</v>
      </c>
      <c r="E57" s="49"/>
      <c r="F57" s="31">
        <v>47</v>
      </c>
      <c r="G57" s="32"/>
      <c r="H57" s="32"/>
      <c r="I57" s="32"/>
      <c r="J57" s="32"/>
      <c r="K57" s="32"/>
      <c r="L57" s="33"/>
      <c r="M57" s="33"/>
    </row>
    <row r="58" spans="1:13" ht="18" customHeight="1">
      <c r="A58" s="29"/>
      <c r="B58" s="29">
        <v>1</v>
      </c>
      <c r="C58" s="29"/>
      <c r="D58" s="49" t="s">
        <v>92</v>
      </c>
      <c r="E58" s="49"/>
      <c r="F58" s="31">
        <v>48</v>
      </c>
      <c r="G58" s="32">
        <v>9</v>
      </c>
      <c r="H58" s="32">
        <v>10</v>
      </c>
      <c r="I58" s="32">
        <f>H58/G58*100</f>
        <v>111.11111111111111</v>
      </c>
      <c r="J58" s="32">
        <v>10</v>
      </c>
      <c r="K58" s="32">
        <v>10</v>
      </c>
      <c r="L58" s="33"/>
      <c r="M58" s="33">
        <v>10</v>
      </c>
    </row>
    <row r="59" spans="1:13" ht="15.75" customHeight="1">
      <c r="A59" s="29"/>
      <c r="B59" s="29">
        <v>2</v>
      </c>
      <c r="C59" s="29"/>
      <c r="D59" s="49" t="s">
        <v>93</v>
      </c>
      <c r="E59" s="49"/>
      <c r="F59" s="31">
        <v>49</v>
      </c>
      <c r="G59" s="32">
        <v>11</v>
      </c>
      <c r="H59" s="32">
        <v>10</v>
      </c>
      <c r="I59" s="32">
        <f>H59/G59*100</f>
        <v>90.9090909090909</v>
      </c>
      <c r="J59" s="32">
        <v>10</v>
      </c>
      <c r="K59" s="32">
        <v>10</v>
      </c>
      <c r="L59" s="33"/>
      <c r="M59" s="33">
        <v>10</v>
      </c>
    </row>
    <row r="60" spans="1:13" ht="41.25" customHeight="1">
      <c r="A60" s="29"/>
      <c r="B60" s="29">
        <v>3</v>
      </c>
      <c r="C60" s="29"/>
      <c r="D60" s="49" t="s">
        <v>94</v>
      </c>
      <c r="E60" s="49"/>
      <c r="F60" s="31">
        <v>50</v>
      </c>
      <c r="G60" s="32">
        <f>G21/G59/12</f>
        <v>2.331818181818182</v>
      </c>
      <c r="H60" s="32">
        <f>H21/H59/12</f>
        <v>3.19815</v>
      </c>
      <c r="I60" s="32">
        <f>H60/G60*100</f>
        <v>137.15263157894734</v>
      </c>
      <c r="J60" s="32">
        <f>J21/J59/12</f>
        <v>3.19815</v>
      </c>
      <c r="K60" s="32">
        <f>K21/K59/12</f>
        <v>3.19815</v>
      </c>
      <c r="L60" s="33"/>
      <c r="M60" s="33">
        <v>3</v>
      </c>
    </row>
    <row r="61" spans="1:13" ht="41.25" customHeight="1">
      <c r="A61" s="29"/>
      <c r="B61" s="29">
        <v>4</v>
      </c>
      <c r="C61" s="29"/>
      <c r="D61" s="49" t="s">
        <v>95</v>
      </c>
      <c r="E61" s="49"/>
      <c r="F61" s="31">
        <v>51</v>
      </c>
      <c r="G61" s="50">
        <f>G22/G59/12</f>
        <v>2.0416666666666665</v>
      </c>
      <c r="H61" s="50">
        <f>H22/H59/12</f>
        <v>2.8275</v>
      </c>
      <c r="I61" s="32">
        <f>H61/G61*100</f>
        <v>138.48979591836738</v>
      </c>
      <c r="J61" s="50">
        <f>J22/J59/12</f>
        <v>2.8275</v>
      </c>
      <c r="K61" s="50">
        <f>K22/K59/12</f>
        <v>2.8275</v>
      </c>
      <c r="L61" s="33"/>
      <c r="M61" s="33">
        <v>3</v>
      </c>
    </row>
    <row r="62" spans="1:13" ht="42" customHeight="1">
      <c r="A62" s="29"/>
      <c r="B62" s="29">
        <v>5</v>
      </c>
      <c r="C62" s="29"/>
      <c r="D62" s="49" t="s">
        <v>96</v>
      </c>
      <c r="E62" s="49"/>
      <c r="F62" s="51">
        <v>52</v>
      </c>
      <c r="G62" s="52">
        <f>G11/G59</f>
        <v>127</v>
      </c>
      <c r="H62" s="52">
        <f>H11/H59</f>
        <v>142.2</v>
      </c>
      <c r="I62" s="32">
        <f>H62/G62*100</f>
        <v>111.96850393700785</v>
      </c>
      <c r="J62" s="52">
        <f>J11/J59</f>
        <v>157.842</v>
      </c>
      <c r="K62" s="52">
        <f>K11/K59</f>
        <v>179.93988</v>
      </c>
      <c r="L62" s="33"/>
      <c r="M62" s="33">
        <v>178</v>
      </c>
    </row>
    <row r="63" spans="1:13" ht="44.25" customHeight="1">
      <c r="A63" s="29"/>
      <c r="B63" s="29">
        <v>6</v>
      </c>
      <c r="C63" s="29"/>
      <c r="D63" s="49" t="s">
        <v>97</v>
      </c>
      <c r="E63" s="49"/>
      <c r="F63" s="31">
        <v>53</v>
      </c>
      <c r="G63" s="53"/>
      <c r="H63" s="53"/>
      <c r="I63" s="32"/>
      <c r="J63" s="53"/>
      <c r="K63" s="53"/>
      <c r="L63" s="33"/>
      <c r="M63" s="33"/>
    </row>
    <row r="64" spans="1:13" ht="29.25" customHeight="1">
      <c r="A64" s="29"/>
      <c r="B64" s="29">
        <v>7</v>
      </c>
      <c r="C64" s="29"/>
      <c r="D64" s="49" t="s">
        <v>98</v>
      </c>
      <c r="E64" s="49"/>
      <c r="F64" s="31">
        <v>54</v>
      </c>
      <c r="G64" s="32">
        <f>G16/G10*1000</f>
        <v>756.8635437881875</v>
      </c>
      <c r="H64" s="32">
        <f>H16/H10*1000</f>
        <v>975.9519772095232</v>
      </c>
      <c r="I64" s="32">
        <f>H64/G64*100</f>
        <v>128.94688682252726</v>
      </c>
      <c r="J64" s="32">
        <f>J16/J10*1000</f>
        <v>907.7652815934065</v>
      </c>
      <c r="K64" s="32">
        <f>K16/K10*1000</f>
        <v>822.9466098914145</v>
      </c>
      <c r="L64" s="33"/>
      <c r="M64" s="33">
        <v>838</v>
      </c>
    </row>
    <row r="65" spans="1:13" ht="17.25" customHeight="1">
      <c r="A65" s="29"/>
      <c r="B65" s="29">
        <v>8</v>
      </c>
      <c r="C65" s="29"/>
      <c r="D65" s="49" t="s">
        <v>99</v>
      </c>
      <c r="E65" s="49"/>
      <c r="F65" s="31">
        <v>55</v>
      </c>
      <c r="G65" s="32"/>
      <c r="H65" s="32">
        <f>'[1]anexa 5'!E20+'[1]anexa 5'!G20</f>
        <v>0</v>
      </c>
      <c r="I65" s="32"/>
      <c r="J65" s="32"/>
      <c r="K65" s="32"/>
      <c r="L65" s="33"/>
      <c r="M65" s="33">
        <v>0</v>
      </c>
    </row>
    <row r="66" spans="1:13" ht="17.25" customHeight="1">
      <c r="A66" s="29"/>
      <c r="B66" s="29">
        <v>9</v>
      </c>
      <c r="C66" s="29"/>
      <c r="D66" s="54" t="s">
        <v>100</v>
      </c>
      <c r="E66" s="54"/>
      <c r="F66" s="31">
        <v>56</v>
      </c>
      <c r="G66" s="32">
        <v>480</v>
      </c>
      <c r="H66" s="32">
        <v>510</v>
      </c>
      <c r="I66" s="32">
        <f>H66/G66*100</f>
        <v>106.25</v>
      </c>
      <c r="J66" s="32">
        <v>300</v>
      </c>
      <c r="K66" s="32">
        <v>250</v>
      </c>
      <c r="L66" s="33"/>
      <c r="M66" s="33">
        <v>510</v>
      </c>
    </row>
    <row r="68" ht="12.75">
      <c r="J68" s="3" t="s">
        <v>101</v>
      </c>
    </row>
    <row r="69" ht="12.75">
      <c r="J69" s="3" t="s">
        <v>102</v>
      </c>
    </row>
    <row r="70" ht="12.75">
      <c r="J70" s="3" t="s">
        <v>103</v>
      </c>
    </row>
  </sheetData>
  <sheetProtection selectLockedCells="1" selectUnlockedCells="1"/>
  <mergeCells count="72">
    <mergeCell ref="A2:E2"/>
    <mergeCell ref="F2:M2"/>
    <mergeCell ref="A3:D3"/>
    <mergeCell ref="A4:E4"/>
    <mergeCell ref="A5:M5"/>
    <mergeCell ref="A6:M6"/>
    <mergeCell ref="D7:E8"/>
    <mergeCell ref="F7:F8"/>
    <mergeCell ref="G7:G8"/>
    <mergeCell ref="H7:H8"/>
    <mergeCell ref="L7:L8"/>
    <mergeCell ref="M7:M8"/>
    <mergeCell ref="B9:C9"/>
    <mergeCell ref="D9:E9"/>
    <mergeCell ref="D10:E10"/>
    <mergeCell ref="A11:A15"/>
    <mergeCell ref="D11:E11"/>
    <mergeCell ref="D12:E12"/>
    <mergeCell ref="D13:E13"/>
    <mergeCell ref="D14:E14"/>
    <mergeCell ref="D15:E15"/>
    <mergeCell ref="D16:E16"/>
    <mergeCell ref="A17:A30"/>
    <mergeCell ref="D17:E17"/>
    <mergeCell ref="B18:B28"/>
    <mergeCell ref="D18:E18"/>
    <mergeCell ref="D19:E19"/>
    <mergeCell ref="D20:E20"/>
    <mergeCell ref="C22:C27"/>
    <mergeCell ref="D28:E28"/>
    <mergeCell ref="D29:E29"/>
    <mergeCell ref="D30:E30"/>
    <mergeCell ref="D31:E31"/>
    <mergeCell ref="D32:E32"/>
    <mergeCell ref="D33:E33"/>
    <mergeCell ref="A34:A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48:A52"/>
    <mergeCell ref="B48:B52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58:A66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</dc:creator>
  <cp:keywords/>
  <dc:description/>
  <cp:lastModifiedBy>CJM CJM</cp:lastModifiedBy>
  <dcterms:created xsi:type="dcterms:W3CDTF">2017-10-30T11:39:01Z</dcterms:created>
  <dcterms:modified xsi:type="dcterms:W3CDTF">2017-11-14T07:05:12Z</dcterms:modified>
  <cp:category/>
  <cp:version/>
  <cp:contentType/>
  <cp:contentStatus/>
  <cp:revision>1</cp:revision>
</cp:coreProperties>
</file>