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Buget" sheetId="1" r:id="rId1"/>
    <sheet name="Surse" sheetId="2" r:id="rId2"/>
  </sheets>
  <definedNames>
    <definedName name="_xlnm.Print_Titles" localSheetId="0">'Buget'!$5:$7</definedName>
  </definedNames>
  <calcPr fullCalcOnLoad="1"/>
</workbook>
</file>

<file path=xl/sharedStrings.xml><?xml version="1.0" encoding="utf-8"?>
<sst xmlns="http://schemas.openxmlformats.org/spreadsheetml/2006/main" count="83" uniqueCount="65">
  <si>
    <t>Ajutor de stat</t>
  </si>
  <si>
    <t>Cost Total fără TVA</t>
  </si>
  <si>
    <t>TVA</t>
  </si>
  <si>
    <t>Cost total</t>
  </si>
  <si>
    <t>Valoare eligibilă fără TVA</t>
  </si>
  <si>
    <t>TVA eligibilă</t>
  </si>
  <si>
    <t>Total eligibil</t>
  </si>
  <si>
    <t>Valoare neeligibilă fără TVA</t>
  </si>
  <si>
    <t>Valoare TVA neeligibilă</t>
  </si>
  <si>
    <t>Total neeligibil</t>
  </si>
  <si>
    <t>DA/NU</t>
  </si>
  <si>
    <t>4=2+3</t>
  </si>
  <si>
    <t>7=5+6</t>
  </si>
  <si>
    <t>10=8+9</t>
  </si>
  <si>
    <t>Capitolul 1 - Cheltuieli pentru obținerea și amenajarea terenului</t>
  </si>
  <si>
    <t>1.1 cheltuieli pentru achiziția de teren cu sau fără construcții</t>
  </si>
  <si>
    <t>1.2 cheltuieli pentru amenajarea terenului</t>
  </si>
  <si>
    <t>1.3 cheltuieli cu amenajări pentru protecţia mediului şi aducerea la starea iniţială</t>
  </si>
  <si>
    <t>Total Capitol 1</t>
  </si>
  <si>
    <t>Capitolul 2 - Cheltuieli pentru proiectare și asistență tehnică</t>
  </si>
  <si>
    <t>2.1 Studii de teren (geotehnice, topografice, hidrologice, hidrogeotehnice, fotogrammetrice, topografice si de stabilire a terenului)</t>
  </si>
  <si>
    <t>2.2 Taxe pentru obținerea  de avize, acorduri și autorizații</t>
  </si>
  <si>
    <t>2.3 Proiectare și inginerie</t>
  </si>
  <si>
    <t xml:space="preserve">2.4 Cheltuieli pentru consultanță </t>
  </si>
  <si>
    <t xml:space="preserve">2.5. Cheltuieli cu asistența tehnică </t>
  </si>
  <si>
    <t>Total Capitol 2</t>
  </si>
  <si>
    <t>Capitolul 3 - Cheltuieli pentru investiția de bază</t>
  </si>
  <si>
    <t>3.1 cheltuieli pentru construcții și instalații</t>
  </si>
  <si>
    <t>3.2. Dotări</t>
  </si>
  <si>
    <t>Total Capitol 3</t>
  </si>
  <si>
    <t xml:space="preserve">Capitol 4 -  Alte cheltuieli </t>
  </si>
  <si>
    <t>4.1. Organizare de şantier</t>
  </si>
  <si>
    <t>4.1.1 cheltuieli pentru lucrări de construcții și instalații aferente organizării de șantier</t>
  </si>
  <si>
    <t>4.1.2 cheltuieli conexe organizării de șantier</t>
  </si>
  <si>
    <t>4.2 Cheltuieli pentru comisioane, cote, taxe</t>
  </si>
  <si>
    <t>4.3.  Cheltuieli diverse si neprevazute</t>
  </si>
  <si>
    <t>Total Capitol 4</t>
  </si>
  <si>
    <t xml:space="preserve">Capitolul 5 Cheltuieli de informare și publicitatea </t>
  </si>
  <si>
    <t>5.1 Cheltuieli de informare și publicitatea pentru proiect, care rezultă din obligațiile beneficiarului</t>
  </si>
  <si>
    <t>Total Capitol 5</t>
  </si>
  <si>
    <t>Capitolul 6 Cheltuieli cu auditul pentru proiect</t>
  </si>
  <si>
    <t>6.1 Cheltuieli cu auditul pentru proiect</t>
  </si>
  <si>
    <t>Total Capitol 6</t>
  </si>
  <si>
    <t> Total general</t>
  </si>
  <si>
    <t>NU</t>
  </si>
  <si>
    <t>Bugetul proiectului</t>
  </si>
  <si>
    <t>NR. CRT.</t>
  </si>
  <si>
    <t>SURSE DE FINANŢARE</t>
  </si>
  <si>
    <t>VALOARE</t>
  </si>
  <si>
    <t>I</t>
  </si>
  <si>
    <t>Valoarea totală a cererii de finanţare, din care :</t>
  </si>
  <si>
    <t>a.</t>
  </si>
  <si>
    <t>Valoarea totală neeligibilă, inclusiv TVA aferent</t>
  </si>
  <si>
    <t>b.</t>
  </si>
  <si>
    <t>Valoarea totală eligibilă</t>
  </si>
  <si>
    <t>II</t>
  </si>
  <si>
    <t>Contribuţia proprie, din care :</t>
  </si>
  <si>
    <t>Contribuţia solicitantului la cheltuieli eligibile, inclusiv TVA aferent</t>
  </si>
  <si>
    <t>Contribuţia solicitantului la cheltuieli neeligibile, inclusiv TVA aferent</t>
  </si>
  <si>
    <t>c</t>
  </si>
  <si>
    <t>Autofinanţarea proiectului* (numai pentru proiectele generatoare de venit)</t>
  </si>
  <si>
    <t>III</t>
  </si>
  <si>
    <t>ASISTENŢĂ FINANCIARĂ NERAMBURSABILĂ SOLICITATĂ</t>
  </si>
  <si>
    <t>Surse de finantare</t>
  </si>
  <si>
    <t>Anexa la Hotărârea Consiliului Județean Mureș nr.____ din 24 iunie 2021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</si>
</sst>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[$¥€-2]\ #,##0.00_);[Red]\([$¥€-2]\ #,##0.00\)"/>
    <numFmt numFmtId="18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sz val="10"/>
      <color indexed="8"/>
      <name val="Trebuchet MS"/>
      <family val="2"/>
    </font>
    <font>
      <b/>
      <sz val="8"/>
      <color indexed="8"/>
      <name val="Trebuchet MS"/>
      <family val="2"/>
    </font>
    <font>
      <sz val="8"/>
      <color indexed="8"/>
      <name val="Trebuchet MS"/>
      <family val="2"/>
    </font>
    <font>
      <b/>
      <sz val="10"/>
      <color indexed="8"/>
      <name val="Trebuchet MS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right" vertical="center"/>
    </xf>
    <xf numFmtId="4" fontId="6" fillId="33" borderId="11" xfId="0" applyNumberFormat="1" applyFont="1" applyFill="1" applyBorder="1" applyAlignment="1">
      <alignment horizontal="right" vertical="center"/>
    </xf>
    <xf numFmtId="0" fontId="6" fillId="35" borderId="12" xfId="0" applyFont="1" applyFill="1" applyBorder="1" applyAlignment="1">
      <alignment vertical="center" wrapText="1"/>
    </xf>
    <xf numFmtId="4" fontId="6" fillId="35" borderId="11" xfId="0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36" borderId="12" xfId="0" applyFont="1" applyFill="1" applyBorder="1" applyAlignment="1">
      <alignment vertical="center"/>
    </xf>
    <xf numFmtId="0" fontId="5" fillId="36" borderId="11" xfId="0" applyFont="1" applyFill="1" applyBorder="1" applyAlignment="1">
      <alignment horizontal="right" vertical="center"/>
    </xf>
    <xf numFmtId="4" fontId="5" fillId="36" borderId="11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37" borderId="14" xfId="0" applyFont="1" applyFill="1" applyBorder="1" applyAlignment="1">
      <alignment vertical="center"/>
    </xf>
    <xf numFmtId="0" fontId="5" fillId="37" borderId="15" xfId="0" applyFont="1" applyFill="1" applyBorder="1" applyAlignment="1">
      <alignment vertical="center"/>
    </xf>
    <xf numFmtId="0" fontId="5" fillId="37" borderId="10" xfId="0" applyFont="1" applyFill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37" borderId="14" xfId="0" applyFont="1" applyFill="1" applyBorder="1" applyAlignment="1">
      <alignment vertical="center" wrapText="1"/>
    </xf>
    <xf numFmtId="0" fontId="5" fillId="37" borderId="15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4">
      <selection activeCell="T10" sqref="T10"/>
    </sheetView>
  </sheetViews>
  <sheetFormatPr defaultColWidth="9.140625" defaultRowHeight="15"/>
  <cols>
    <col min="1" max="1" width="34.00390625" style="0" bestFit="1" customWidth="1"/>
    <col min="2" max="2" width="7.7109375" style="0" customWidth="1"/>
    <col min="3" max="3" width="12.140625" style="0" customWidth="1"/>
    <col min="4" max="4" width="11.28125" style="0" bestFit="1" customWidth="1"/>
    <col min="5" max="6" width="12.140625" style="0" customWidth="1"/>
    <col min="7" max="7" width="11.28125" style="0" bestFit="1" customWidth="1"/>
    <col min="8" max="8" width="12.140625" style="0" customWidth="1"/>
    <col min="9" max="9" width="10.421875" style="0" bestFit="1" customWidth="1"/>
    <col min="10" max="10" width="10.7109375" style="0" bestFit="1" customWidth="1"/>
    <col min="11" max="11" width="11.140625" style="0" customWidth="1"/>
  </cols>
  <sheetData>
    <row r="1" spans="4:11" ht="15">
      <c r="D1" s="34" t="s">
        <v>64</v>
      </c>
      <c r="E1" s="34"/>
      <c r="F1" s="34"/>
      <c r="G1" s="34"/>
      <c r="H1" s="34"/>
      <c r="I1" s="34"/>
      <c r="J1" s="34"/>
      <c r="K1" s="34"/>
    </row>
    <row r="3" spans="1:11" ht="16.5">
      <c r="A3" s="1" t="s">
        <v>45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7.2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41.25" thickBot="1">
      <c r="A5" s="38"/>
      <c r="B5" s="3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5" t="s">
        <v>7</v>
      </c>
      <c r="J5" s="5" t="s">
        <v>8</v>
      </c>
      <c r="K5" s="5" t="s">
        <v>9</v>
      </c>
    </row>
    <row r="6" spans="1:11" ht="15.75" thickBot="1">
      <c r="A6" s="39"/>
      <c r="B6" s="6" t="s">
        <v>10</v>
      </c>
      <c r="C6" s="7"/>
      <c r="D6" s="7"/>
      <c r="E6" s="7" t="s">
        <v>11</v>
      </c>
      <c r="F6" s="7"/>
      <c r="G6" s="7"/>
      <c r="H6" s="7" t="s">
        <v>12</v>
      </c>
      <c r="I6" s="8"/>
      <c r="J6" s="8"/>
      <c r="K6" s="8" t="s">
        <v>13</v>
      </c>
    </row>
    <row r="7" spans="1:11" ht="15.75" thickBot="1">
      <c r="A7" s="9"/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</row>
    <row r="8" spans="1:11" ht="15.75" thickBot="1">
      <c r="A8" s="35" t="s">
        <v>14</v>
      </c>
      <c r="B8" s="36"/>
      <c r="C8" s="36"/>
      <c r="D8" s="36"/>
      <c r="E8" s="36"/>
      <c r="F8" s="36"/>
      <c r="G8" s="36"/>
      <c r="H8" s="36"/>
      <c r="I8" s="36"/>
      <c r="J8" s="36"/>
      <c r="K8" s="37"/>
    </row>
    <row r="9" spans="1:11" ht="27.75" thickBot="1">
      <c r="A9" s="11" t="s">
        <v>15</v>
      </c>
      <c r="B9" s="10" t="s">
        <v>44</v>
      </c>
      <c r="C9" s="12">
        <v>20125</v>
      </c>
      <c r="D9" s="12">
        <f>C9*0.19</f>
        <v>3823.75</v>
      </c>
      <c r="E9" s="13">
        <f>C9+D9</f>
        <v>23948.75</v>
      </c>
      <c r="F9" s="12">
        <f>C9</f>
        <v>20125</v>
      </c>
      <c r="G9" s="12">
        <f>F9*0.19</f>
        <v>3823.75</v>
      </c>
      <c r="H9" s="13">
        <f>F9+G9</f>
        <v>23948.75</v>
      </c>
      <c r="I9" s="12">
        <f>C9-F9</f>
        <v>0</v>
      </c>
      <c r="J9" s="12">
        <f aca="true" t="shared" si="0" ref="J9:K11">D9-G9</f>
        <v>0</v>
      </c>
      <c r="K9" s="12">
        <f t="shared" si="0"/>
        <v>0</v>
      </c>
    </row>
    <row r="10" spans="1:11" ht="15.75" thickBot="1">
      <c r="A10" s="14" t="s">
        <v>16</v>
      </c>
      <c r="B10" s="10" t="s">
        <v>44</v>
      </c>
      <c r="C10" s="12">
        <v>448784.98</v>
      </c>
      <c r="D10" s="12">
        <f>C10*0.19</f>
        <v>85269.1462</v>
      </c>
      <c r="E10" s="13">
        <f>C10+D10</f>
        <v>534054.1261999999</v>
      </c>
      <c r="F10" s="12">
        <f>C10</f>
        <v>448784.98</v>
      </c>
      <c r="G10" s="12">
        <f>F10*0.19</f>
        <v>85269.1462</v>
      </c>
      <c r="H10" s="13">
        <f>F10+G10</f>
        <v>534054.1261999999</v>
      </c>
      <c r="I10" s="12">
        <f>C10-F10</f>
        <v>0</v>
      </c>
      <c r="J10" s="12">
        <f t="shared" si="0"/>
        <v>0</v>
      </c>
      <c r="K10" s="12">
        <f t="shared" si="0"/>
        <v>0</v>
      </c>
    </row>
    <row r="11" spans="1:11" ht="27.75" thickBot="1">
      <c r="A11" s="11" t="s">
        <v>17</v>
      </c>
      <c r="B11" s="10" t="s">
        <v>44</v>
      </c>
      <c r="C11" s="12">
        <v>122590.16</v>
      </c>
      <c r="D11" s="12">
        <f>C11*0.19</f>
        <v>23292.130400000002</v>
      </c>
      <c r="E11" s="13">
        <f>C11+D11</f>
        <v>145882.2904</v>
      </c>
      <c r="F11" s="12">
        <f>C11</f>
        <v>122590.16</v>
      </c>
      <c r="G11" s="12">
        <f>F11*0.19</f>
        <v>23292.130400000002</v>
      </c>
      <c r="H11" s="13">
        <f>F11+G11</f>
        <v>145882.2904</v>
      </c>
      <c r="I11" s="12">
        <f>C11-F11</f>
        <v>0</v>
      </c>
      <c r="J11" s="12">
        <f t="shared" si="0"/>
        <v>0</v>
      </c>
      <c r="K11" s="12">
        <f t="shared" si="0"/>
        <v>0</v>
      </c>
    </row>
    <row r="12" spans="1:11" ht="15.75" thickBot="1">
      <c r="A12" s="15" t="s">
        <v>18</v>
      </c>
      <c r="B12" s="16"/>
      <c r="C12" s="17">
        <f>SUM(C9:C11)</f>
        <v>591500.14</v>
      </c>
      <c r="D12" s="17">
        <f aca="true" t="shared" si="1" ref="D12:K12">SUM(D9:D11)</f>
        <v>112385.02660000001</v>
      </c>
      <c r="E12" s="17">
        <f t="shared" si="1"/>
        <v>703885.1665999999</v>
      </c>
      <c r="F12" s="17">
        <f t="shared" si="1"/>
        <v>591500.14</v>
      </c>
      <c r="G12" s="17">
        <f t="shared" si="1"/>
        <v>112385.02660000001</v>
      </c>
      <c r="H12" s="17">
        <f t="shared" si="1"/>
        <v>703885.1665999999</v>
      </c>
      <c r="I12" s="17">
        <f t="shared" si="1"/>
        <v>0</v>
      </c>
      <c r="J12" s="17">
        <f t="shared" si="1"/>
        <v>0</v>
      </c>
      <c r="K12" s="17">
        <f t="shared" si="1"/>
        <v>0</v>
      </c>
    </row>
    <row r="13" spans="1:11" ht="15.75" thickBot="1">
      <c r="A13" s="40" t="s">
        <v>19</v>
      </c>
      <c r="B13" s="41"/>
      <c r="C13" s="41"/>
      <c r="D13" s="41"/>
      <c r="E13" s="41"/>
      <c r="F13" s="41"/>
      <c r="G13" s="41"/>
      <c r="H13" s="41"/>
      <c r="I13" s="41"/>
      <c r="J13" s="41"/>
      <c r="K13" s="42"/>
    </row>
    <row r="14" spans="1:11" ht="54.75" thickBot="1">
      <c r="A14" s="11" t="s">
        <v>20</v>
      </c>
      <c r="B14" s="10" t="s">
        <v>44</v>
      </c>
      <c r="C14" s="12">
        <v>106000</v>
      </c>
      <c r="D14" s="12">
        <f>C14*0.19</f>
        <v>20140</v>
      </c>
      <c r="E14" s="13">
        <f>C14+D14</f>
        <v>126140</v>
      </c>
      <c r="F14" s="12">
        <f>C14</f>
        <v>106000</v>
      </c>
      <c r="G14" s="12">
        <f>F14*0.19</f>
        <v>20140</v>
      </c>
      <c r="H14" s="13">
        <f>F14+G14</f>
        <v>126140</v>
      </c>
      <c r="I14" s="12">
        <f aca="true" t="shared" si="2" ref="I14:K18">C14-F14</f>
        <v>0</v>
      </c>
      <c r="J14" s="12">
        <f t="shared" si="2"/>
        <v>0</v>
      </c>
      <c r="K14" s="12">
        <f t="shared" si="2"/>
        <v>0</v>
      </c>
    </row>
    <row r="15" spans="1:11" ht="27.75" thickBot="1">
      <c r="A15" s="11" t="s">
        <v>21</v>
      </c>
      <c r="B15" s="10" t="s">
        <v>44</v>
      </c>
      <c r="C15" s="12">
        <f>498200-448200+78807.87</f>
        <v>128807.87</v>
      </c>
      <c r="D15" s="12">
        <f>C15*0.19</f>
        <v>24473.4953</v>
      </c>
      <c r="E15" s="13">
        <f>C15+D15</f>
        <v>153281.3653</v>
      </c>
      <c r="F15" s="12">
        <f>C15</f>
        <v>128807.87</v>
      </c>
      <c r="G15" s="12">
        <f>F15*0.19</f>
        <v>24473.4953</v>
      </c>
      <c r="H15" s="13">
        <f>F15+G15</f>
        <v>153281.3653</v>
      </c>
      <c r="I15" s="12">
        <f t="shared" si="2"/>
        <v>0</v>
      </c>
      <c r="J15" s="12">
        <f t="shared" si="2"/>
        <v>0</v>
      </c>
      <c r="K15" s="12">
        <f t="shared" si="2"/>
        <v>0</v>
      </c>
    </row>
    <row r="16" spans="1:11" ht="15.75" thickBot="1">
      <c r="A16" s="14" t="s">
        <v>22</v>
      </c>
      <c r="B16" s="10" t="s">
        <v>44</v>
      </c>
      <c r="C16" s="12">
        <v>580900</v>
      </c>
      <c r="D16" s="12">
        <f>C16*0.19</f>
        <v>110371</v>
      </c>
      <c r="E16" s="13">
        <f>C16+D16</f>
        <v>691271</v>
      </c>
      <c r="F16" s="12">
        <f>C16</f>
        <v>580900</v>
      </c>
      <c r="G16" s="12">
        <f>F16*0.19</f>
        <v>110371</v>
      </c>
      <c r="H16" s="13">
        <f>F16+G16</f>
        <v>691271</v>
      </c>
      <c r="I16" s="12">
        <f t="shared" si="2"/>
        <v>0</v>
      </c>
      <c r="J16" s="12">
        <f t="shared" si="2"/>
        <v>0</v>
      </c>
      <c r="K16" s="12">
        <f t="shared" si="2"/>
        <v>0</v>
      </c>
    </row>
    <row r="17" spans="1:11" ht="15.75" thickBot="1">
      <c r="A17" s="14" t="s">
        <v>23</v>
      </c>
      <c r="B17" s="10" t="s">
        <v>44</v>
      </c>
      <c r="C17" s="12">
        <v>125000</v>
      </c>
      <c r="D17" s="12">
        <f>C17*0.19</f>
        <v>23750</v>
      </c>
      <c r="E17" s="13">
        <f>C17+D17</f>
        <v>148750</v>
      </c>
      <c r="F17" s="12">
        <f>C17</f>
        <v>125000</v>
      </c>
      <c r="G17" s="12">
        <f>F17*0.19</f>
        <v>23750</v>
      </c>
      <c r="H17" s="13">
        <f>F17+G17</f>
        <v>148750</v>
      </c>
      <c r="I17" s="12">
        <f t="shared" si="2"/>
        <v>0</v>
      </c>
      <c r="J17" s="12">
        <f t="shared" si="2"/>
        <v>0</v>
      </c>
      <c r="K17" s="12">
        <f t="shared" si="2"/>
        <v>0</v>
      </c>
    </row>
    <row r="18" spans="1:11" ht="15.75" thickBot="1">
      <c r="A18" s="14" t="s">
        <v>24</v>
      </c>
      <c r="B18" s="10" t="s">
        <v>44</v>
      </c>
      <c r="C18" s="12">
        <v>1388035.84</v>
      </c>
      <c r="D18" s="12">
        <f>C18*0.19</f>
        <v>263726.80960000004</v>
      </c>
      <c r="E18" s="13">
        <f>C18+D18</f>
        <v>1651762.6496000001</v>
      </c>
      <c r="F18" s="12">
        <v>603020</v>
      </c>
      <c r="G18" s="12">
        <f>F18*0.19</f>
        <v>114573.8</v>
      </c>
      <c r="H18" s="13">
        <f>F18+G18</f>
        <v>717593.8</v>
      </c>
      <c r="I18" s="12">
        <f t="shared" si="2"/>
        <v>785015.8400000001</v>
      </c>
      <c r="J18" s="12">
        <f t="shared" si="2"/>
        <v>149153.00960000005</v>
      </c>
      <c r="K18" s="12">
        <f t="shared" si="2"/>
        <v>934168.8496000001</v>
      </c>
    </row>
    <row r="19" spans="1:11" ht="15.75" thickBot="1">
      <c r="A19" s="15" t="s">
        <v>25</v>
      </c>
      <c r="B19" s="16"/>
      <c r="C19" s="17">
        <f>SUM(C14:C18)</f>
        <v>2328743.71</v>
      </c>
      <c r="D19" s="17">
        <f aca="true" t="shared" si="3" ref="D19:K19">SUM(D14:D18)</f>
        <v>442461.30490000005</v>
      </c>
      <c r="E19" s="17">
        <f t="shared" si="3"/>
        <v>2771205.0149</v>
      </c>
      <c r="F19" s="17">
        <f t="shared" si="3"/>
        <v>1543727.87</v>
      </c>
      <c r="G19" s="17">
        <f t="shared" si="3"/>
        <v>293308.2953</v>
      </c>
      <c r="H19" s="17">
        <f t="shared" si="3"/>
        <v>1837036.1653</v>
      </c>
      <c r="I19" s="17">
        <f t="shared" si="3"/>
        <v>785015.8400000001</v>
      </c>
      <c r="J19" s="17">
        <f t="shared" si="3"/>
        <v>149153.00960000005</v>
      </c>
      <c r="K19" s="17">
        <f t="shared" si="3"/>
        <v>934168.8496000001</v>
      </c>
    </row>
    <row r="20" spans="1:11" ht="15.75" thickBot="1">
      <c r="A20" s="35" t="s">
        <v>26</v>
      </c>
      <c r="B20" s="36"/>
      <c r="C20" s="36"/>
      <c r="D20" s="36"/>
      <c r="E20" s="36"/>
      <c r="F20" s="36"/>
      <c r="G20" s="36"/>
      <c r="H20" s="36"/>
      <c r="I20" s="36"/>
      <c r="J20" s="36"/>
      <c r="K20" s="37"/>
    </row>
    <row r="21" spans="1:11" ht="15.75" thickBot="1">
      <c r="A21" s="14" t="s">
        <v>27</v>
      </c>
      <c r="B21" s="10" t="s">
        <v>44</v>
      </c>
      <c r="C21" s="12">
        <v>107783070.36</v>
      </c>
      <c r="D21" s="12">
        <f>C21*0.19</f>
        <v>20478783.3684</v>
      </c>
      <c r="E21" s="13">
        <f>C21+D21</f>
        <v>128261853.72839999</v>
      </c>
      <c r="F21" s="12">
        <v>105095163.8</v>
      </c>
      <c r="G21" s="12">
        <f>F21*0.19</f>
        <v>19968081.122</v>
      </c>
      <c r="H21" s="13">
        <f>F21+G21</f>
        <v>125063244.92199999</v>
      </c>
      <c r="I21" s="12">
        <f aca="true" t="shared" si="4" ref="I21:K22">C21-F21</f>
        <v>2687906.5600000024</v>
      </c>
      <c r="J21" s="12">
        <f t="shared" si="4"/>
        <v>510702.24639999866</v>
      </c>
      <c r="K21" s="12">
        <f t="shared" si="4"/>
        <v>3198608.806400001</v>
      </c>
    </row>
    <row r="22" spans="1:11" ht="15.75" thickBot="1">
      <c r="A22" s="14" t="s">
        <v>28</v>
      </c>
      <c r="B22" s="10" t="s">
        <v>44</v>
      </c>
      <c r="C22" s="12">
        <v>0</v>
      </c>
      <c r="D22" s="12">
        <f>C22*0.19</f>
        <v>0</v>
      </c>
      <c r="E22" s="13">
        <f>C22+D22</f>
        <v>0</v>
      </c>
      <c r="F22" s="12">
        <f>C22</f>
        <v>0</v>
      </c>
      <c r="G22" s="12">
        <f>F22*0.19</f>
        <v>0</v>
      </c>
      <c r="H22" s="13">
        <f>F22+G22</f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</row>
    <row r="23" spans="1:11" ht="15.75" thickBot="1">
      <c r="A23" s="15" t="s">
        <v>29</v>
      </c>
      <c r="B23" s="16"/>
      <c r="C23" s="17">
        <f>SUM(C21:C22)</f>
        <v>107783070.36</v>
      </c>
      <c r="D23" s="17">
        <f aca="true" t="shared" si="5" ref="D23:K23">SUM(D21:D22)</f>
        <v>20478783.3684</v>
      </c>
      <c r="E23" s="17">
        <f t="shared" si="5"/>
        <v>128261853.72839999</v>
      </c>
      <c r="F23" s="17">
        <f t="shared" si="5"/>
        <v>105095163.8</v>
      </c>
      <c r="G23" s="17">
        <f t="shared" si="5"/>
        <v>19968081.122</v>
      </c>
      <c r="H23" s="17">
        <f t="shared" si="5"/>
        <v>125063244.92199999</v>
      </c>
      <c r="I23" s="17">
        <f t="shared" si="5"/>
        <v>2687906.5600000024</v>
      </c>
      <c r="J23" s="17">
        <f t="shared" si="5"/>
        <v>510702.24639999866</v>
      </c>
      <c r="K23" s="17">
        <f t="shared" si="5"/>
        <v>3198608.806400001</v>
      </c>
    </row>
    <row r="24" spans="1:11" ht="15.75" thickBot="1">
      <c r="A24" s="35" t="s">
        <v>30</v>
      </c>
      <c r="B24" s="36"/>
      <c r="C24" s="36"/>
      <c r="D24" s="36"/>
      <c r="E24" s="36"/>
      <c r="F24" s="36"/>
      <c r="G24" s="36"/>
      <c r="H24" s="36"/>
      <c r="I24" s="36"/>
      <c r="J24" s="36"/>
      <c r="K24" s="37"/>
    </row>
    <row r="25" spans="1:11" ht="15.75" thickBot="1">
      <c r="A25" s="14" t="s">
        <v>31</v>
      </c>
      <c r="B25" s="10" t="s">
        <v>44</v>
      </c>
      <c r="C25" s="12">
        <f>SUM(C26:C27)</f>
        <v>1731559.28</v>
      </c>
      <c r="D25" s="12">
        <f>C25*0.19</f>
        <v>328996.2632</v>
      </c>
      <c r="E25" s="13">
        <f>C25+D25</f>
        <v>2060555.5432</v>
      </c>
      <c r="F25" s="12">
        <f>C25</f>
        <v>1731559.28</v>
      </c>
      <c r="G25" s="12">
        <f>F25*0.19</f>
        <v>328996.2632</v>
      </c>
      <c r="H25" s="13">
        <f>F25+G25</f>
        <v>2060555.5432</v>
      </c>
      <c r="I25" s="12">
        <f aca="true" t="shared" si="6" ref="I25:K29">C25-F25</f>
        <v>0</v>
      </c>
      <c r="J25" s="12">
        <f t="shared" si="6"/>
        <v>0</v>
      </c>
      <c r="K25" s="12">
        <f t="shared" si="6"/>
        <v>0</v>
      </c>
    </row>
    <row r="26" spans="1:11" ht="27.75" thickBot="1">
      <c r="A26" s="11" t="s">
        <v>32</v>
      </c>
      <c r="B26" s="10" t="s">
        <v>44</v>
      </c>
      <c r="C26" s="12">
        <v>1268973.5</v>
      </c>
      <c r="D26" s="12">
        <f>C26*0.19</f>
        <v>241104.965</v>
      </c>
      <c r="E26" s="13">
        <f>C26+D26</f>
        <v>1510078.465</v>
      </c>
      <c r="F26" s="12">
        <f>C26</f>
        <v>1268973.5</v>
      </c>
      <c r="G26" s="12">
        <f>F26*0.19</f>
        <v>241104.965</v>
      </c>
      <c r="H26" s="13">
        <f>F26+G26</f>
        <v>1510078.465</v>
      </c>
      <c r="I26" s="12">
        <f t="shared" si="6"/>
        <v>0</v>
      </c>
      <c r="J26" s="12">
        <f t="shared" si="6"/>
        <v>0</v>
      </c>
      <c r="K26" s="12">
        <f t="shared" si="6"/>
        <v>0</v>
      </c>
    </row>
    <row r="27" spans="1:11" ht="15.75" thickBot="1">
      <c r="A27" s="14" t="s">
        <v>33</v>
      </c>
      <c r="B27" s="10" t="s">
        <v>44</v>
      </c>
      <c r="C27" s="12">
        <v>462585.78</v>
      </c>
      <c r="D27" s="12">
        <f>C27*0.19</f>
        <v>87891.2982</v>
      </c>
      <c r="E27" s="13">
        <f>C27+D27</f>
        <v>550477.0782</v>
      </c>
      <c r="F27" s="12">
        <f>C27</f>
        <v>462585.78</v>
      </c>
      <c r="G27" s="12">
        <f>F27*0.19</f>
        <v>87891.2982</v>
      </c>
      <c r="H27" s="13">
        <f>F27+G27</f>
        <v>550477.0782</v>
      </c>
      <c r="I27" s="12">
        <f t="shared" si="6"/>
        <v>0</v>
      </c>
      <c r="J27" s="12">
        <f t="shared" si="6"/>
        <v>0</v>
      </c>
      <c r="K27" s="12">
        <f t="shared" si="6"/>
        <v>0</v>
      </c>
    </row>
    <row r="28" spans="1:11" ht="15.75" thickBot="1">
      <c r="A28" s="14" t="s">
        <v>34</v>
      </c>
      <c r="B28" s="10" t="s">
        <v>44</v>
      </c>
      <c r="C28" s="12">
        <v>1138263</v>
      </c>
      <c r="D28" s="12">
        <f>C28*0.19</f>
        <v>216269.97</v>
      </c>
      <c r="E28" s="13">
        <f>C28+D28</f>
        <v>1354532.97</v>
      </c>
      <c r="F28" s="12">
        <f>C28</f>
        <v>1138263</v>
      </c>
      <c r="G28" s="12">
        <f>F28*0.19</f>
        <v>216269.97</v>
      </c>
      <c r="H28" s="13">
        <f>F28+G28</f>
        <v>1354532.97</v>
      </c>
      <c r="I28" s="12">
        <f t="shared" si="6"/>
        <v>0</v>
      </c>
      <c r="J28" s="12">
        <f t="shared" si="6"/>
        <v>0</v>
      </c>
      <c r="K28" s="12">
        <f t="shared" si="6"/>
        <v>0</v>
      </c>
    </row>
    <row r="29" spans="1:11" ht="15.75" thickBot="1">
      <c r="A29" s="14" t="s">
        <v>35</v>
      </c>
      <c r="B29" s="10" t="s">
        <v>44</v>
      </c>
      <c r="C29" s="12">
        <v>10458758</v>
      </c>
      <c r="D29" s="12">
        <f>C29*0.19</f>
        <v>1987164.02</v>
      </c>
      <c r="E29" s="13">
        <f>C29+D29</f>
        <v>12445922.02</v>
      </c>
      <c r="F29" s="12">
        <v>5988165.58</v>
      </c>
      <c r="G29" s="12">
        <f>F29*0.19</f>
        <v>1137751.4602</v>
      </c>
      <c r="H29" s="13">
        <f>F29+G29</f>
        <v>7125917.040200001</v>
      </c>
      <c r="I29" s="12">
        <f t="shared" si="6"/>
        <v>4470592.42</v>
      </c>
      <c r="J29" s="12">
        <f t="shared" si="6"/>
        <v>849412.5597999999</v>
      </c>
      <c r="K29" s="12">
        <f t="shared" si="6"/>
        <v>5320004.979799999</v>
      </c>
    </row>
    <row r="30" spans="1:11" ht="15.75" thickBot="1">
      <c r="A30" s="15" t="s">
        <v>36</v>
      </c>
      <c r="B30" s="16"/>
      <c r="C30" s="17">
        <f>C25+C28+C29</f>
        <v>13328580.280000001</v>
      </c>
      <c r="D30" s="17">
        <f aca="true" t="shared" si="7" ref="D30:K30">D25+D28+D29</f>
        <v>2532430.2532</v>
      </c>
      <c r="E30" s="17">
        <f t="shared" si="7"/>
        <v>15861010.5332</v>
      </c>
      <c r="F30" s="17">
        <f t="shared" si="7"/>
        <v>8857987.86</v>
      </c>
      <c r="G30" s="17">
        <f t="shared" si="7"/>
        <v>1683017.6934000002</v>
      </c>
      <c r="H30" s="17">
        <f t="shared" si="7"/>
        <v>10541005.5534</v>
      </c>
      <c r="I30" s="17">
        <f t="shared" si="7"/>
        <v>4470592.42</v>
      </c>
      <c r="J30" s="17">
        <f t="shared" si="7"/>
        <v>849412.5597999999</v>
      </c>
      <c r="K30" s="17">
        <f t="shared" si="7"/>
        <v>5320004.979799999</v>
      </c>
    </row>
    <row r="31" spans="1:11" ht="15.75" thickBot="1">
      <c r="A31" s="35" t="s">
        <v>37</v>
      </c>
      <c r="B31" s="36"/>
      <c r="C31" s="36"/>
      <c r="D31" s="36"/>
      <c r="E31" s="36"/>
      <c r="F31" s="36"/>
      <c r="G31" s="36"/>
      <c r="H31" s="36"/>
      <c r="I31" s="36"/>
      <c r="J31" s="36"/>
      <c r="K31" s="37"/>
    </row>
    <row r="32" spans="1:11" ht="41.25" thickBot="1">
      <c r="A32" s="18" t="s">
        <v>38</v>
      </c>
      <c r="B32" s="10" t="s">
        <v>44</v>
      </c>
      <c r="C32" s="19">
        <f>36000</f>
        <v>36000</v>
      </c>
      <c r="D32" s="12">
        <f>C32*0.19</f>
        <v>6840</v>
      </c>
      <c r="E32" s="13">
        <f>C32+D32</f>
        <v>42840</v>
      </c>
      <c r="F32" s="12">
        <f>C32</f>
        <v>36000</v>
      </c>
      <c r="G32" s="12">
        <f>F32*0.19</f>
        <v>6840</v>
      </c>
      <c r="H32" s="13">
        <f>F32+G32</f>
        <v>42840</v>
      </c>
      <c r="I32" s="12">
        <f>C32-F32</f>
        <v>0</v>
      </c>
      <c r="J32" s="12">
        <f>D32-G32</f>
        <v>0</v>
      </c>
      <c r="K32" s="12">
        <f>E32-H32</f>
        <v>0</v>
      </c>
    </row>
    <row r="33" spans="1:11" ht="15.75" thickBot="1">
      <c r="A33" s="15" t="s">
        <v>39</v>
      </c>
      <c r="B33" s="16"/>
      <c r="C33" s="17">
        <f>C32</f>
        <v>36000</v>
      </c>
      <c r="D33" s="17">
        <f aca="true" t="shared" si="8" ref="D33:I33">D32</f>
        <v>6840</v>
      </c>
      <c r="E33" s="17">
        <f t="shared" si="8"/>
        <v>42840</v>
      </c>
      <c r="F33" s="17">
        <f t="shared" si="8"/>
        <v>36000</v>
      </c>
      <c r="G33" s="17">
        <f t="shared" si="8"/>
        <v>6840</v>
      </c>
      <c r="H33" s="17">
        <f t="shared" si="8"/>
        <v>42840</v>
      </c>
      <c r="I33" s="17">
        <f t="shared" si="8"/>
        <v>0</v>
      </c>
      <c r="J33" s="17">
        <f>J32</f>
        <v>0</v>
      </c>
      <c r="K33" s="17">
        <f>K32</f>
        <v>0</v>
      </c>
    </row>
    <row r="34" spans="1:11" ht="15.75" thickBot="1">
      <c r="A34" s="35" t="s">
        <v>40</v>
      </c>
      <c r="B34" s="36"/>
      <c r="C34" s="36"/>
      <c r="D34" s="36"/>
      <c r="E34" s="36"/>
      <c r="F34" s="36"/>
      <c r="G34" s="36"/>
      <c r="H34" s="36"/>
      <c r="I34" s="36"/>
      <c r="J34" s="36"/>
      <c r="K34" s="37"/>
    </row>
    <row r="35" spans="1:11" ht="15.75" thickBot="1">
      <c r="A35" s="20" t="s">
        <v>41</v>
      </c>
      <c r="B35" s="10" t="s">
        <v>44</v>
      </c>
      <c r="C35" s="19">
        <v>40000</v>
      </c>
      <c r="D35" s="12">
        <f>C35*0.19</f>
        <v>7600</v>
      </c>
      <c r="E35" s="13">
        <f>C35+D35</f>
        <v>47600</v>
      </c>
      <c r="F35" s="12">
        <f>C35</f>
        <v>40000</v>
      </c>
      <c r="G35" s="12">
        <f>F35*0.19</f>
        <v>7600</v>
      </c>
      <c r="H35" s="13">
        <f>F35+G35</f>
        <v>47600</v>
      </c>
      <c r="I35" s="12">
        <f>C35-F35</f>
        <v>0</v>
      </c>
      <c r="J35" s="12">
        <f>D35-G35</f>
        <v>0</v>
      </c>
      <c r="K35" s="12">
        <f>E35-H35</f>
        <v>0</v>
      </c>
    </row>
    <row r="36" spans="1:11" ht="15.75" thickBot="1">
      <c r="A36" s="15" t="s">
        <v>42</v>
      </c>
      <c r="B36" s="16"/>
      <c r="C36" s="17">
        <f>C35</f>
        <v>40000</v>
      </c>
      <c r="D36" s="17">
        <f aca="true" t="shared" si="9" ref="D36:K36">D35</f>
        <v>7600</v>
      </c>
      <c r="E36" s="17">
        <f t="shared" si="9"/>
        <v>47600</v>
      </c>
      <c r="F36" s="17">
        <f t="shared" si="9"/>
        <v>40000</v>
      </c>
      <c r="G36" s="17">
        <f t="shared" si="9"/>
        <v>7600</v>
      </c>
      <c r="H36" s="17">
        <f t="shared" si="9"/>
        <v>47600</v>
      </c>
      <c r="I36" s="17">
        <f t="shared" si="9"/>
        <v>0</v>
      </c>
      <c r="J36" s="17">
        <f t="shared" si="9"/>
        <v>0</v>
      </c>
      <c r="K36" s="17">
        <f t="shared" si="9"/>
        <v>0</v>
      </c>
    </row>
    <row r="37" spans="1:11" ht="15.75" thickBot="1">
      <c r="A37" s="14"/>
      <c r="B37" s="21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5.75" thickBot="1">
      <c r="A38" s="22" t="s">
        <v>43</v>
      </c>
      <c r="B38" s="23"/>
      <c r="C38" s="24">
        <f>C12+C19+C23+C30+C33+C36</f>
        <v>124107894.49</v>
      </c>
      <c r="D38" s="24">
        <f aca="true" t="shared" si="10" ref="D38:K38">D12+D19+D23+D30+D33+D36</f>
        <v>23580499.953100003</v>
      </c>
      <c r="E38" s="24">
        <f t="shared" si="10"/>
        <v>147688394.4431</v>
      </c>
      <c r="F38" s="24">
        <f t="shared" si="10"/>
        <v>116164379.67</v>
      </c>
      <c r="G38" s="24">
        <f t="shared" si="10"/>
        <v>22071232.1373</v>
      </c>
      <c r="H38" s="24">
        <f t="shared" si="10"/>
        <v>138235611.8073</v>
      </c>
      <c r="I38" s="24">
        <f t="shared" si="10"/>
        <v>7943514.820000002</v>
      </c>
      <c r="J38" s="24">
        <f t="shared" si="10"/>
        <v>1509267.8157999986</v>
      </c>
      <c r="K38" s="24">
        <f t="shared" si="10"/>
        <v>9452782.6358</v>
      </c>
    </row>
  </sheetData>
  <sheetProtection/>
  <mergeCells count="8">
    <mergeCell ref="D1:K1"/>
    <mergeCell ref="A34:K34"/>
    <mergeCell ref="A5:A6"/>
    <mergeCell ref="A8:K8"/>
    <mergeCell ref="A13:K13"/>
    <mergeCell ref="A20:K20"/>
    <mergeCell ref="A24:K24"/>
    <mergeCell ref="A31:K31"/>
  </mergeCells>
  <printOptions horizontalCentered="1"/>
  <pageMargins left="0.118110236220472" right="0.118110236220472" top="0.748031496062992" bottom="0.748031496062992" header="0.31496062992126" footer="0.31496062992126"/>
  <pageSetup horizontalDpi="600" verticalDpi="600" orientation="landscape" paperSize="9" scale="90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8.8515625" style="0" bestFit="1" customWidth="1"/>
    <col min="2" max="2" width="38.28125" style="0" customWidth="1"/>
    <col min="3" max="3" width="32.00390625" style="0" customWidth="1"/>
  </cols>
  <sheetData>
    <row r="1" spans="1:3" ht="16.5">
      <c r="A1" s="1" t="s">
        <v>63</v>
      </c>
      <c r="B1" s="2"/>
      <c r="C1" s="2"/>
    </row>
    <row r="2" spans="1:3" ht="17.25" thickBot="1">
      <c r="A2" s="2"/>
      <c r="B2" s="2"/>
      <c r="C2" s="2"/>
    </row>
    <row r="3" spans="1:3" ht="15.75" thickBot="1">
      <c r="A3" s="31" t="s">
        <v>46</v>
      </c>
      <c r="B3" s="32" t="s">
        <v>47</v>
      </c>
      <c r="C3" s="32" t="s">
        <v>48</v>
      </c>
    </row>
    <row r="4" spans="1:3" ht="30.75" thickBot="1">
      <c r="A4" s="25" t="s">
        <v>49</v>
      </c>
      <c r="B4" s="26" t="s">
        <v>50</v>
      </c>
      <c r="C4" s="30">
        <f>Buget!E38</f>
        <v>147688394.4431</v>
      </c>
    </row>
    <row r="5" spans="1:3" ht="30.75" thickBot="1">
      <c r="A5" s="27" t="s">
        <v>51</v>
      </c>
      <c r="B5" s="28" t="s">
        <v>52</v>
      </c>
      <c r="C5" s="30">
        <f>Buget!K38</f>
        <v>9452782.6358</v>
      </c>
    </row>
    <row r="6" spans="1:3" ht="15.75" thickBot="1">
      <c r="A6" s="27" t="s">
        <v>53</v>
      </c>
      <c r="B6" s="28" t="s">
        <v>54</v>
      </c>
      <c r="C6" s="30">
        <f>Buget!H38</f>
        <v>138235611.8073</v>
      </c>
    </row>
    <row r="7" spans="1:5" ht="15.75" thickBot="1">
      <c r="A7" s="25" t="s">
        <v>55</v>
      </c>
      <c r="B7" s="26" t="s">
        <v>56</v>
      </c>
      <c r="C7" s="30">
        <f>C8+C9+0.001</f>
        <v>12217494.8768</v>
      </c>
      <c r="E7">
        <f>C7*100/C4</f>
        <v>8.272481343486364</v>
      </c>
    </row>
    <row r="8" spans="1:3" ht="30.75" thickBot="1">
      <c r="A8" s="27" t="s">
        <v>51</v>
      </c>
      <c r="B8" s="28" t="s">
        <v>57</v>
      </c>
      <c r="C8" s="30">
        <f>ROUND(C6*0.02,2)</f>
        <v>2764712.24</v>
      </c>
    </row>
    <row r="9" spans="1:3" ht="30.75" thickBot="1">
      <c r="A9" s="27" t="s">
        <v>53</v>
      </c>
      <c r="B9" s="28" t="s">
        <v>58</v>
      </c>
      <c r="C9" s="30">
        <f>Buget!K38</f>
        <v>9452782.6358</v>
      </c>
    </row>
    <row r="10" spans="1:3" ht="30.75" thickBot="1">
      <c r="A10" s="25" t="s">
        <v>59</v>
      </c>
      <c r="B10" s="29" t="s">
        <v>60</v>
      </c>
      <c r="C10" s="33">
        <v>0</v>
      </c>
    </row>
    <row r="11" spans="1:3" ht="30.75" thickBot="1">
      <c r="A11" s="25" t="s">
        <v>61</v>
      </c>
      <c r="B11" s="26" t="s">
        <v>62</v>
      </c>
      <c r="C11" s="30">
        <f>C6*0.98</f>
        <v>135470899.571154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</dc:creator>
  <cp:keywords/>
  <dc:description/>
  <cp:lastModifiedBy>Calbaza Ioan</cp:lastModifiedBy>
  <cp:lastPrinted>2021-06-15T10:20:33Z</cp:lastPrinted>
  <dcterms:created xsi:type="dcterms:W3CDTF">2017-08-28T08:25:57Z</dcterms:created>
  <dcterms:modified xsi:type="dcterms:W3CDTF">2021-06-15T10:34:21Z</dcterms:modified>
  <cp:category/>
  <cp:version/>
  <cp:contentType/>
  <cp:contentStatus/>
</cp:coreProperties>
</file>