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nvestitii" sheetId="1" r:id="rId1"/>
  </sheets>
  <definedNames>
    <definedName name="_xlnm._FilterDatabase" localSheetId="0" hidden="1">'investitii'!$A$4:$N$4</definedName>
    <definedName name="_xlnm.Print_Titles" localSheetId="0">'investitii'!$2:$4</definedName>
    <definedName name="_xlnm.Print_Area" localSheetId="0">'investitii'!$A$1:$H$316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7" authorId="0">
      <text>
        <r>
          <rPr>
            <b/>
            <sz val="9"/>
            <rFont val="Tahoma"/>
            <family val="2"/>
          </rPr>
          <t>L 95/2006</t>
        </r>
      </text>
    </comment>
    <comment ref="H10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4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41" authorId="0">
      <text>
        <r>
          <rPr>
            <b/>
            <sz val="9"/>
            <rFont val="Tahoma"/>
            <family val="2"/>
          </rPr>
          <t>L 95/2006</t>
        </r>
      </text>
    </comment>
    <comment ref="H15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Tahoma"/>
            <family val="2"/>
          </rPr>
          <t>L 95/2006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<sst xmlns="http://schemas.openxmlformats.org/spreadsheetml/2006/main" count="674" uniqueCount="384">
  <si>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</si>
  <si>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</si>
  <si>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</si>
  <si>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</si>
  <si>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</si>
  <si>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</si>
  <si>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</si>
  <si>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</si>
  <si>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</si>
  <si>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</si>
  <si>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</si>
  <si>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</si>
  <si>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</si>
  <si>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</si>
  <si>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</si>
  <si>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</si>
  <si>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</si>
  <si>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</si>
  <si>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</si>
  <si>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</si>
  <si>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</si>
  <si>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</si>
  <si>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</si>
  <si>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</si>
  <si>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</si>
  <si>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</si>
  <si>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</si>
  <si>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</si>
  <si>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</si>
  <si>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</si>
  <si>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</si>
  <si>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</si>
  <si>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</si>
  <si>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</si>
  <si>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</si>
  <si>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</si>
  <si>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</si>
  <si>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</si>
  <si>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</si>
  <si>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</si>
  <si>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</si>
  <si>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</si>
  <si>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</si>
  <si>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</si>
  <si>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</si>
  <si>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</si>
  <si>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</si>
  <si>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</si>
  <si>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</si>
  <si>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</si>
  <si>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</si>
  <si>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</si>
  <si>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</si>
  <si>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</si>
  <si>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</si>
  <si>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</si>
  <si>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</si>
  <si>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</si>
  <si>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</si>
  <si>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</si>
  <si>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</si>
  <si>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</si>
  <si>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</si>
  <si>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</si>
  <si>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</si>
  <si>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</si>
  <si>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</si>
  <si>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</si>
  <si>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</si>
  <si>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</si>
  <si>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</si>
  <si>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</si>
  <si>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</si>
  <si>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</si>
  <si>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</si>
  <si>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</si>
  <si>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</si>
  <si>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</si>
  <si>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</si>
  <si>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</si>
  <si>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</si>
  <si>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</si>
  <si>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</si>
  <si>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</si>
  <si>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</si>
  <si>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</si>
  <si>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</si>
  <si>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</si>
  <si>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</si>
  <si>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</si>
  <si>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</si>
  <si>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</si>
  <si>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</si>
  <si>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</si>
  <si>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</si>
  <si>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</si>
  <si>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</si>
  <si>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</si>
  <si>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</si>
  <si>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</si>
  <si>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</si>
  <si>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</si>
  <si>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</si>
  <si>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</si>
  <si>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</si>
  <si>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</si>
  <si>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</si>
  <si>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</si>
  <si>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</si>
  <si>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</si>
  <si>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</si>
  <si>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</si>
  <si>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</si>
  <si>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</si>
  <si>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</si>
  <si>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</si>
  <si>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</si>
  <si>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</si>
  <si>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</si>
  <si>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</si>
  <si>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</si>
  <si>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</si>
  <si>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</si>
  <si>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</si>
  <si>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</si>
  <si>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</si>
  <si>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</si>
  <si>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</si>
  <si>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</si>
  <si>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</si>
  <si>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</si>
  <si>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</si>
  <si>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</si>
  <si>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</si>
  <si>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</si>
  <si>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</si>
  <si>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</si>
  <si>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</si>
  <si>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</si>
  <si>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</si>
  <si>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</si>
  <si>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</si>
  <si>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</si>
  <si>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</si>
  <si>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</si>
  <si>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</si>
  <si>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</si>
  <si>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</si>
  <si>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</si>
  <si>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</si>
  <si>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</si>
  <si>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</si>
  <si>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</si>
  <si>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>Masă de operații ginecologice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</si>
  <si>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</si>
  <si>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</si>
  <si>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</si>
  <si>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</si>
  <si>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</si>
  <si>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</si>
  <si>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</si>
  <si>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</si>
  <si>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</si>
  <si>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</si>
  <si>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</si>
  <si>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</si>
  <si>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</si>
  <si>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</si>
  <si>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</si>
  <si>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</si>
  <si>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</si>
  <si>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</si>
  <si>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</si>
  <si>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</si>
  <si>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</si>
  <si>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</si>
  <si>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</si>
  <si>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</si>
  <si>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</si>
  <si>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</si>
  <si>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</si>
  <si>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</si>
  <si>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</si>
  <si>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</si>
  <si>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</si>
  <si>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</si>
  <si>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</si>
  <si>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</si>
  <si>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</si>
  <si>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</si>
  <si>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</si>
  <si>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</si>
  <si>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</si>
  <si>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</si>
  <si>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</si>
  <si>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</si>
  <si>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</si>
  <si>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</si>
  <si>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</si>
  <si>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</si>
  <si>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</si>
  <si>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</si>
  <si>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</si>
  <si>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</si>
  <si>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</si>
  <si>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</si>
  <si>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</si>
  <si>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</si>
  <si>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</si>
  <si>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</si>
  <si>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</si>
  <si>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</si>
  <si>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</si>
  <si>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</si>
  <si>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</si>
  <si>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</si>
  <si>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</si>
  <si>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</si>
  <si>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</si>
  <si>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</si>
  <si>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</si>
  <si>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</si>
  <si>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</si>
  <si>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</si>
  <si>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</si>
  <si>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</si>
  <si>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</si>
  <si>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</si>
  <si>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</si>
  <si>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</si>
  <si>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</si>
  <si>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</si>
  <si>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</si>
  <si>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</si>
  <si>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</si>
  <si>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</si>
  <si>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</si>
  <si>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</si>
  <si>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</si>
  <si>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</si>
  <si>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</si>
  <si>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</si>
  <si>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</si>
  <si>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</si>
  <si>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</si>
  <si>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</si>
  <si>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</si>
  <si>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</si>
  <si>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</si>
  <si>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</si>
  <si>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</si>
  <si>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</si>
  <si>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</si>
  <si>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</si>
  <si>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</si>
  <si>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</si>
  <si>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</si>
  <si>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</si>
  <si>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</si>
  <si>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</si>
  <si>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</si>
  <si>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>68.C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</si>
  <si>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</si>
  <si>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</si>
  <si>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</si>
  <si>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</si>
  <si>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</si>
  <si>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</si>
  <si>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</si>
  <si>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</si>
  <si>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</si>
  <si>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</si>
  <si>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</si>
  <si>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</si>
  <si>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</si>
  <si>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</si>
  <si>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</si>
  <si>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</si>
  <si>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</si>
  <si>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</si>
  <si>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</si>
  <si>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</si>
  <si>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</si>
  <si>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</si>
  <si>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</si>
  <si>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</si>
  <si>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</si>
  <si>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</si>
  <si>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</si>
  <si>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</si>
  <si>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</si>
  <si>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</si>
  <si>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</si>
  <si>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</si>
  <si>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</si>
  <si>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</si>
  <si>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</si>
  <si>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</si>
  <si>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</si>
  <si>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</si>
  <si>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</si>
  <si>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</si>
  <si>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</si>
  <si>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</si>
  <si>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</si>
  <si>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</si>
  <si>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</si>
  <si>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</si>
  <si>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</si>
  <si>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</si>
  <si>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</si>
  <si>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</si>
  <si>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</si>
  <si>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</si>
  <si>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</si>
  <si>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</si>
  <si>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</si>
  <si>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</si>
  <si>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</si>
  <si>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</si>
  <si>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</si>
  <si>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</si>
  <si>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</si>
  <si>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</si>
  <si>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</si>
  <si>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</si>
  <si>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</si>
  <si>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</si>
  <si>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</si>
  <si>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</si>
  <si>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</si>
  <si>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</si>
  <si>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</si>
  <si>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</si>
  <si>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</si>
  <si>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</si>
  <si>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</si>
  <si>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</si>
  <si>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</si>
  <si>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</si>
  <si>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</si>
  <si>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</si>
  <si>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</si>
  <si>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</si>
  <si>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</si>
  <si>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</si>
  <si>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</si>
  <si>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</si>
  <si>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Studiu de inundabilitate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</si>
  <si>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</si>
  <si>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</si>
  <si>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</si>
  <si>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</si>
  <si>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</si>
  <si>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</si>
  <si>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</si>
  <si>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</si>
  <si>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</si>
  <si>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</si>
  <si>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</si>
  <si>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</si>
  <si>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</si>
  <si>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</si>
  <si>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</si>
  <si>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</si>
  <si>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</si>
  <si>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</si>
  <si>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</si>
  <si>
    <t>Completare sistem de procesare si control pasageri - 3 statii de lucru</t>
  </si>
  <si>
    <t>Achiziţionare gospodărie ţărănească  -  sat Călugăreni nr. 5, comuna Eremitu, jud. Mureş</t>
  </si>
  <si>
    <t xml:space="preserve">Autoturism 8+1 locuri CIA Glodeni </t>
  </si>
  <si>
    <t>Sistem endoscopic pentru ginecologie - turn laparoscopie</t>
  </si>
  <si>
    <t>Analizor de gaze în sânge - 2 buc</t>
  </si>
  <si>
    <t>Cardiotocograf de înaltă performanță - 4 buc</t>
  </si>
  <si>
    <t>Maşină de spălat şi aspirat pardoseli</t>
  </si>
  <si>
    <t>Trusă de endourologie joasă</t>
  </si>
  <si>
    <t>Remorcă pentru autocar</t>
  </si>
  <si>
    <t>Remorcă auto</t>
  </si>
  <si>
    <t>16.16</t>
  </si>
  <si>
    <t>Autobasculantă</t>
  </si>
  <si>
    <t xml:space="preserve">Autobuz 14 locuri CRRN Brâncovenești </t>
  </si>
  <si>
    <t>CENTRUL JUDEȚEAN PENTRU CULTURĂ TRADIȚIONALĂ ȘI EDUCAȚIE ARTISTICĂ MUREȘ</t>
  </si>
  <si>
    <t>Pian</t>
  </si>
  <si>
    <t>Server stocare siguranţă date şi software necesar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</si>
</sst>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horizontal="center" wrapText="1"/>
      <protection/>
    </xf>
    <xf numFmtId="49" fontId="52" fillId="34" borderId="10" xfId="51" applyNumberFormat="1" applyFont="1" applyFill="1" applyBorder="1" applyAlignment="1">
      <alignment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1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3" fontId="51" fillId="35" borderId="10" xfId="51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1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right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PageLayoutView="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96" sqref="B196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1.421875" style="4" customWidth="1"/>
    <col min="10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311</v>
      </c>
      <c r="E2" s="117" t="s">
        <v>312</v>
      </c>
      <c r="F2" s="117" t="s">
        <v>313</v>
      </c>
      <c r="G2" s="114" t="s">
        <v>3</v>
      </c>
      <c r="H2" s="114"/>
    </row>
    <row r="3" spans="1:8" ht="54" customHeight="1">
      <c r="A3" s="114"/>
      <c r="B3" s="115"/>
      <c r="C3" s="116"/>
      <c r="D3" s="117"/>
      <c r="E3" s="117"/>
      <c r="F3" s="117"/>
      <c r="G3" s="5" t="s">
        <v>4</v>
      </c>
      <c r="H3" s="6" t="s">
        <v>339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314</v>
      </c>
      <c r="G4" s="9">
        <v>6</v>
      </c>
      <c r="H4" s="9">
        <v>7</v>
      </c>
    </row>
    <row r="5" spans="1:14" ht="12.75">
      <c r="A5" s="10"/>
      <c r="B5" s="11" t="s">
        <v>5</v>
      </c>
      <c r="C5" s="12"/>
      <c r="D5" s="13">
        <f>D6+D104+D190+D256+D270+D89+D101+D99</f>
        <v>152690500</v>
      </c>
      <c r="E5" s="13">
        <f>E6+E104+E190+E256+E270+E89+E101+E99</f>
        <v>-7520000</v>
      </c>
      <c r="F5" s="13">
        <f>F6+F104+F190+F256+F270+F89+F101+F99</f>
        <v>145170500</v>
      </c>
      <c r="G5" s="13">
        <f>G6+G104+G190+G256+G270+G89+G101+G99</f>
        <v>127726000</v>
      </c>
      <c r="H5" s="13">
        <f>H6+H104+H190+H256+H270+H89+H101+H99</f>
        <v>17444500</v>
      </c>
      <c r="I5" s="41"/>
      <c r="M5" s="41"/>
      <c r="N5" s="41"/>
    </row>
    <row r="6" spans="1:14" ht="12.75">
      <c r="A6" s="14"/>
      <c r="B6" s="15" t="s">
        <v>6</v>
      </c>
      <c r="C6" s="16"/>
      <c r="D6" s="17">
        <f>D7+D43+D60+D50+D41+D34+D86</f>
        <v>94081000</v>
      </c>
      <c r="E6" s="17">
        <f>E7+E43+E60+E50+E41+E34+E86</f>
        <v>228000</v>
      </c>
      <c r="F6" s="17">
        <f>F7+F43+F60+F50+F41+F34+F86</f>
        <v>94309000</v>
      </c>
      <c r="G6" s="17">
        <f>G7+G43+G60+G50+G41+G34+G86</f>
        <v>94309000</v>
      </c>
      <c r="H6" s="17">
        <f>H7+H43+H60+H50+H41+H34+H86</f>
        <v>0</v>
      </c>
      <c r="I6" s="41"/>
      <c r="M6" s="41"/>
      <c r="N6" s="41"/>
    </row>
    <row r="7" spans="1:14" s="21" customFormat="1" ht="12.75">
      <c r="A7" s="18"/>
      <c r="B7" s="19" t="s">
        <v>7</v>
      </c>
      <c r="C7" s="8"/>
      <c r="D7" s="20">
        <f>SUM(D8:D33)</f>
        <v>5569000</v>
      </c>
      <c r="E7" s="20">
        <f>SUM(E8:E33)</f>
        <v>-1302000</v>
      </c>
      <c r="F7" s="20">
        <f>SUM(F8:F33)</f>
        <v>4267000</v>
      </c>
      <c r="G7" s="20">
        <f>SUM(G8:G33)</f>
        <v>4267000</v>
      </c>
      <c r="H7" s="20">
        <f>SUM(H8:H33)</f>
        <v>0</v>
      </c>
      <c r="I7" s="41"/>
      <c r="L7" s="4"/>
      <c r="M7" s="41"/>
      <c r="N7" s="41"/>
    </row>
    <row r="8" spans="1:14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I8" s="41"/>
      <c r="M8" s="41"/>
      <c r="N8" s="41"/>
    </row>
    <row r="9" spans="1:14" ht="25.5">
      <c r="A9" s="22">
        <v>2</v>
      </c>
      <c r="B9" s="23" t="s">
        <v>10</v>
      </c>
      <c r="C9" s="26" t="s">
        <v>9</v>
      </c>
      <c r="D9" s="25">
        <v>3060000</v>
      </c>
      <c r="E9" s="25">
        <v>-1402000</v>
      </c>
      <c r="F9" s="25">
        <f aca="true" t="shared" si="0" ref="F9:F80">D9+E9</f>
        <v>1658000</v>
      </c>
      <c r="G9" s="27">
        <f>3029000+31000-1402000</f>
        <v>1658000</v>
      </c>
      <c r="H9" s="20"/>
      <c r="I9" s="41"/>
      <c r="M9" s="41"/>
      <c r="N9" s="41"/>
    </row>
    <row r="10" spans="1:14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I10" s="41"/>
      <c r="M10" s="41"/>
      <c r="N10" s="41"/>
    </row>
    <row r="11" spans="1:14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I11" s="41"/>
      <c r="M11" s="41"/>
      <c r="N11" s="41"/>
    </row>
    <row r="12" spans="1:14" ht="12.75">
      <c r="A12" s="22">
        <v>5</v>
      </c>
      <c r="B12" s="23" t="s">
        <v>13</v>
      </c>
      <c r="C12" s="24" t="s">
        <v>315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I12" s="41"/>
      <c r="M12" s="41"/>
      <c r="N12" s="41"/>
    </row>
    <row r="13" spans="1:14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I13" s="41"/>
      <c r="M13" s="41"/>
      <c r="N13" s="41"/>
    </row>
    <row r="14" spans="1:14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I14" s="41"/>
      <c r="M14" s="41"/>
      <c r="N14" s="41"/>
    </row>
    <row r="15" spans="1:14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I15" s="41"/>
      <c r="M15" s="41"/>
      <c r="N15" s="41"/>
    </row>
    <row r="16" spans="1:14" ht="12.75">
      <c r="A16" s="22">
        <v>9</v>
      </c>
      <c r="B16" s="23" t="s">
        <v>17</v>
      </c>
      <c r="C16" s="24" t="s">
        <v>9</v>
      </c>
      <c r="D16" s="25">
        <v>50000</v>
      </c>
      <c r="E16" s="25"/>
      <c r="F16" s="25">
        <f t="shared" si="0"/>
        <v>50000</v>
      </c>
      <c r="G16" s="25">
        <f>24000+26000</f>
        <v>50000</v>
      </c>
      <c r="H16" s="20"/>
      <c r="I16" s="41"/>
      <c r="M16" s="41"/>
      <c r="N16" s="41"/>
    </row>
    <row r="17" spans="1:14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I17" s="41"/>
      <c r="M17" s="41"/>
      <c r="N17" s="41"/>
    </row>
    <row r="18" spans="1:14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I18" s="41"/>
      <c r="M18" s="41"/>
      <c r="N18" s="41"/>
    </row>
    <row r="19" spans="1:14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I19" s="41"/>
      <c r="M19" s="41"/>
      <c r="N19" s="41"/>
    </row>
    <row r="20" spans="1:14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  <c r="I20" s="41"/>
      <c r="M20" s="41"/>
      <c r="N20" s="41"/>
    </row>
    <row r="21" spans="1:14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I21" s="41"/>
      <c r="M21" s="41"/>
      <c r="N21" s="41"/>
    </row>
    <row r="22" spans="1:14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I22" s="41"/>
      <c r="M22" s="41"/>
      <c r="N22" s="41"/>
    </row>
    <row r="23" spans="1:14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I23" s="41"/>
      <c r="M23" s="41"/>
      <c r="N23" s="41"/>
    </row>
    <row r="24" spans="1:14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I24" s="41"/>
      <c r="M24" s="41"/>
      <c r="N24" s="41"/>
    </row>
    <row r="25" spans="1:14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I25" s="41"/>
      <c r="M25" s="41"/>
      <c r="N25" s="41"/>
    </row>
    <row r="26" spans="1:14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I26" s="41"/>
      <c r="M26" s="41"/>
      <c r="N26" s="41"/>
    </row>
    <row r="27" spans="1:14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  <c r="I27" s="41"/>
      <c r="M27" s="41"/>
      <c r="N27" s="41"/>
    </row>
    <row r="28" spans="1:14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  <c r="I28" s="41"/>
      <c r="M28" s="41"/>
      <c r="N28" s="41"/>
    </row>
    <row r="29" spans="1:14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  <c r="I29" s="41"/>
      <c r="M29" s="41"/>
      <c r="N29" s="41"/>
    </row>
    <row r="30" spans="1:14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I30" s="41"/>
      <c r="M30" s="41"/>
      <c r="N30" s="41"/>
    </row>
    <row r="31" spans="1:14" ht="12.75">
      <c r="A31" s="22">
        <v>24</v>
      </c>
      <c r="B31" s="22" t="s">
        <v>321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I31" s="41"/>
      <c r="M31" s="41"/>
      <c r="N31" s="41"/>
    </row>
    <row r="32" spans="1:14" ht="12.75">
      <c r="A32" s="22">
        <v>25</v>
      </c>
      <c r="B32" s="22" t="s">
        <v>22</v>
      </c>
      <c r="C32" s="24" t="s">
        <v>9</v>
      </c>
      <c r="D32" s="25">
        <v>13000</v>
      </c>
      <c r="E32" s="25"/>
      <c r="F32" s="25">
        <f t="shared" si="0"/>
        <v>13000</v>
      </c>
      <c r="G32" s="25">
        <v>13000</v>
      </c>
      <c r="H32" s="25"/>
      <c r="I32" s="41"/>
      <c r="M32" s="41"/>
      <c r="N32" s="41"/>
    </row>
    <row r="33" spans="1:14" ht="12.75">
      <c r="A33" s="22">
        <v>26</v>
      </c>
      <c r="B33" s="22" t="s">
        <v>206</v>
      </c>
      <c r="C33" s="24" t="s">
        <v>9</v>
      </c>
      <c r="D33" s="25"/>
      <c r="E33" s="25">
        <v>100000</v>
      </c>
      <c r="F33" s="25">
        <f t="shared" si="0"/>
        <v>100000</v>
      </c>
      <c r="G33" s="25">
        <v>100000</v>
      </c>
      <c r="H33" s="25"/>
      <c r="I33" s="41"/>
      <c r="M33" s="41"/>
      <c r="N33" s="41"/>
    </row>
    <row r="34" spans="1:14" s="21" customFormat="1" ht="12.75">
      <c r="A34" s="22"/>
      <c r="B34" s="19" t="s">
        <v>31</v>
      </c>
      <c r="C34" s="24"/>
      <c r="D34" s="20">
        <f>SUM(D35:D40)</f>
        <v>174000</v>
      </c>
      <c r="E34" s="20">
        <f>SUM(E35:E40)</f>
        <v>0</v>
      </c>
      <c r="F34" s="20">
        <f>SUM(F35:F40)</f>
        <v>174000</v>
      </c>
      <c r="G34" s="20">
        <f>SUM(G35:G40)</f>
        <v>174000</v>
      </c>
      <c r="H34" s="20">
        <f>SUM(H35:H39)</f>
        <v>0</v>
      </c>
      <c r="I34" s="41"/>
      <c r="L34" s="4"/>
      <c r="M34" s="41"/>
      <c r="N34" s="41"/>
    </row>
    <row r="35" spans="1:14" s="21" customFormat="1" ht="25.5">
      <c r="A35" s="22">
        <v>1</v>
      </c>
      <c r="B35" s="23" t="s">
        <v>32</v>
      </c>
      <c r="C35" s="24" t="s">
        <v>33</v>
      </c>
      <c r="D35" s="25">
        <v>20000</v>
      </c>
      <c r="E35" s="25"/>
      <c r="F35" s="25">
        <f t="shared" si="0"/>
        <v>20000</v>
      </c>
      <c r="G35" s="25">
        <v>20000</v>
      </c>
      <c r="H35" s="25"/>
      <c r="I35" s="41"/>
      <c r="L35" s="4"/>
      <c r="M35" s="41"/>
      <c r="N35" s="41"/>
    </row>
    <row r="36" spans="1:14" s="21" customFormat="1" ht="25.5">
      <c r="A36" s="22">
        <v>2</v>
      </c>
      <c r="B36" s="23" t="s">
        <v>34</v>
      </c>
      <c r="C36" s="24" t="s">
        <v>33</v>
      </c>
      <c r="D36" s="25">
        <v>15000</v>
      </c>
      <c r="E36" s="25"/>
      <c r="F36" s="25">
        <f t="shared" si="0"/>
        <v>15000</v>
      </c>
      <c r="G36" s="25">
        <v>15000</v>
      </c>
      <c r="H36" s="25"/>
      <c r="I36" s="41"/>
      <c r="L36" s="4"/>
      <c r="M36" s="41"/>
      <c r="N36" s="41"/>
    </row>
    <row r="37" spans="1:14" s="21" customFormat="1" ht="12.75">
      <c r="A37" s="22">
        <v>3</v>
      </c>
      <c r="B37" s="23" t="s">
        <v>35</v>
      </c>
      <c r="C37" s="24" t="s">
        <v>33</v>
      </c>
      <c r="D37" s="25">
        <v>15000</v>
      </c>
      <c r="E37" s="25"/>
      <c r="F37" s="25">
        <f t="shared" si="0"/>
        <v>15000</v>
      </c>
      <c r="G37" s="25">
        <v>15000</v>
      </c>
      <c r="H37" s="25"/>
      <c r="I37" s="41"/>
      <c r="L37" s="4"/>
      <c r="M37" s="41"/>
      <c r="N37" s="41"/>
    </row>
    <row r="38" spans="1:14" s="21" customFormat="1" ht="25.5">
      <c r="A38" s="22">
        <v>4</v>
      </c>
      <c r="B38" s="23" t="s">
        <v>36</v>
      </c>
      <c r="C38" s="24" t="s">
        <v>33</v>
      </c>
      <c r="D38" s="25">
        <v>30000</v>
      </c>
      <c r="E38" s="25"/>
      <c r="F38" s="25">
        <f t="shared" si="0"/>
        <v>30000</v>
      </c>
      <c r="G38" s="25">
        <v>30000</v>
      </c>
      <c r="H38" s="25"/>
      <c r="I38" s="41"/>
      <c r="L38" s="4"/>
      <c r="M38" s="41"/>
      <c r="N38" s="41"/>
    </row>
    <row r="39" spans="1:14" s="21" customFormat="1" ht="25.5">
      <c r="A39" s="22">
        <v>5</v>
      </c>
      <c r="B39" s="23" t="s">
        <v>37</v>
      </c>
      <c r="C39" s="24" t="s">
        <v>33</v>
      </c>
      <c r="D39" s="25">
        <v>3000</v>
      </c>
      <c r="E39" s="25"/>
      <c r="F39" s="25">
        <f t="shared" si="0"/>
        <v>3000</v>
      </c>
      <c r="G39" s="25">
        <v>3000</v>
      </c>
      <c r="H39" s="25"/>
      <c r="I39" s="41"/>
      <c r="L39" s="4"/>
      <c r="M39" s="41"/>
      <c r="N39" s="41"/>
    </row>
    <row r="40" spans="1:14" s="21" customFormat="1" ht="12.75">
      <c r="A40" s="22">
        <v>6</v>
      </c>
      <c r="B40" s="23" t="s">
        <v>342</v>
      </c>
      <c r="C40" s="24" t="s">
        <v>33</v>
      </c>
      <c r="D40" s="25">
        <v>91000</v>
      </c>
      <c r="E40" s="25"/>
      <c r="F40" s="25">
        <f t="shared" si="0"/>
        <v>91000</v>
      </c>
      <c r="G40" s="25">
        <v>91000</v>
      </c>
      <c r="H40" s="25"/>
      <c r="I40" s="41"/>
      <c r="L40" s="4"/>
      <c r="M40" s="41"/>
      <c r="N40" s="41"/>
    </row>
    <row r="41" spans="1:14" s="21" customFormat="1" ht="12.75">
      <c r="A41" s="18"/>
      <c r="B41" s="19" t="s">
        <v>38</v>
      </c>
      <c r="C41" s="18"/>
      <c r="D41" s="20">
        <f>SUM(D42)</f>
        <v>135000</v>
      </c>
      <c r="E41" s="20">
        <f>SUM(E42)</f>
        <v>0</v>
      </c>
      <c r="F41" s="20">
        <f>SUM(F42)</f>
        <v>135000</v>
      </c>
      <c r="G41" s="20">
        <f>SUM(G42)</f>
        <v>135000</v>
      </c>
      <c r="H41" s="20">
        <f>SUM(H42)</f>
        <v>0</v>
      </c>
      <c r="I41" s="41"/>
      <c r="L41" s="4"/>
      <c r="M41" s="41"/>
      <c r="N41" s="41"/>
    </row>
    <row r="42" spans="1:14" s="21" customFormat="1" ht="31.5" customHeight="1">
      <c r="A42" s="22">
        <v>1</v>
      </c>
      <c r="B42" s="28" t="s">
        <v>39</v>
      </c>
      <c r="C42" s="24" t="s">
        <v>40</v>
      </c>
      <c r="D42" s="25">
        <v>135000</v>
      </c>
      <c r="E42" s="25"/>
      <c r="F42" s="25">
        <f t="shared" si="0"/>
        <v>135000</v>
      </c>
      <c r="G42" s="25">
        <v>135000</v>
      </c>
      <c r="H42" s="25"/>
      <c r="I42" s="41"/>
      <c r="L42" s="4"/>
      <c r="M42" s="41"/>
      <c r="N42" s="41"/>
    </row>
    <row r="43" spans="1:14" s="21" customFormat="1" ht="12.75">
      <c r="A43" s="18"/>
      <c r="B43" s="19" t="s">
        <v>41</v>
      </c>
      <c r="C43" s="24"/>
      <c r="D43" s="20">
        <f>SUM(D44:D49)</f>
        <v>759000</v>
      </c>
      <c r="E43" s="20">
        <f>SUM(E44:E49)</f>
        <v>53000</v>
      </c>
      <c r="F43" s="20">
        <f>SUM(F44:F49)</f>
        <v>812000</v>
      </c>
      <c r="G43" s="20">
        <f>SUM(G44:G49)</f>
        <v>812000</v>
      </c>
      <c r="H43" s="20">
        <f>SUM(H44:H49)</f>
        <v>0</v>
      </c>
      <c r="I43" s="41"/>
      <c r="L43" s="4"/>
      <c r="M43" s="41"/>
      <c r="N43" s="41"/>
    </row>
    <row r="44" spans="1:14" s="21" customFormat="1" ht="12.75">
      <c r="A44" s="22">
        <v>1</v>
      </c>
      <c r="B44" s="29" t="s">
        <v>42</v>
      </c>
      <c r="C44" s="24" t="s">
        <v>43</v>
      </c>
      <c r="D44" s="25">
        <v>314000</v>
      </c>
      <c r="E44" s="25"/>
      <c r="F44" s="25">
        <f t="shared" si="0"/>
        <v>314000</v>
      </c>
      <c r="G44" s="25">
        <v>314000</v>
      </c>
      <c r="H44" s="20"/>
      <c r="I44" s="41"/>
      <c r="L44" s="4"/>
      <c r="M44" s="41"/>
      <c r="N44" s="41"/>
    </row>
    <row r="45" spans="1:14" s="21" customFormat="1" ht="12.75">
      <c r="A45" s="22">
        <v>2</v>
      </c>
      <c r="B45" s="29" t="s">
        <v>44</v>
      </c>
      <c r="C45" s="24" t="s">
        <v>45</v>
      </c>
      <c r="D45" s="25">
        <v>100000</v>
      </c>
      <c r="E45" s="25"/>
      <c r="F45" s="25">
        <f t="shared" si="0"/>
        <v>100000</v>
      </c>
      <c r="G45" s="25">
        <v>100000</v>
      </c>
      <c r="H45" s="20"/>
      <c r="I45" s="41"/>
      <c r="L45" s="4"/>
      <c r="M45" s="41"/>
      <c r="N45" s="41"/>
    </row>
    <row r="46" spans="1:14" ht="12.75">
      <c r="A46" s="22">
        <v>3</v>
      </c>
      <c r="B46" s="30" t="s">
        <v>46</v>
      </c>
      <c r="C46" s="24" t="s">
        <v>45</v>
      </c>
      <c r="D46" s="25">
        <v>42000</v>
      </c>
      <c r="E46" s="25"/>
      <c r="F46" s="25">
        <f t="shared" si="0"/>
        <v>42000</v>
      </c>
      <c r="G46" s="31">
        <f>20000+22000</f>
        <v>42000</v>
      </c>
      <c r="H46" s="20"/>
      <c r="I46" s="41"/>
      <c r="M46" s="41"/>
      <c r="N46" s="41"/>
    </row>
    <row r="47" spans="1:14" ht="12.75">
      <c r="A47" s="22">
        <v>4</v>
      </c>
      <c r="B47" s="30" t="s">
        <v>47</v>
      </c>
      <c r="C47" s="24" t="s">
        <v>45</v>
      </c>
      <c r="D47" s="25">
        <v>239000</v>
      </c>
      <c r="E47" s="25"/>
      <c r="F47" s="25">
        <f t="shared" si="0"/>
        <v>239000</v>
      </c>
      <c r="G47" s="31">
        <v>239000</v>
      </c>
      <c r="H47" s="20"/>
      <c r="I47" s="41"/>
      <c r="M47" s="41"/>
      <c r="N47" s="41"/>
    </row>
    <row r="48" spans="1:14" ht="12.75">
      <c r="A48" s="22">
        <v>5</v>
      </c>
      <c r="B48" s="30" t="s">
        <v>346</v>
      </c>
      <c r="C48" s="24" t="s">
        <v>45</v>
      </c>
      <c r="D48" s="25">
        <v>64000</v>
      </c>
      <c r="E48" s="25"/>
      <c r="F48" s="25">
        <f t="shared" si="0"/>
        <v>64000</v>
      </c>
      <c r="G48" s="31">
        <v>64000</v>
      </c>
      <c r="H48" s="20"/>
      <c r="I48" s="41"/>
      <c r="M48" s="41"/>
      <c r="N48" s="41"/>
    </row>
    <row r="49" spans="1:14" ht="25.5">
      <c r="A49" s="22">
        <v>6</v>
      </c>
      <c r="B49" s="30" t="s">
        <v>369</v>
      </c>
      <c r="C49" s="24" t="s">
        <v>45</v>
      </c>
      <c r="D49" s="25"/>
      <c r="E49" s="25">
        <v>53000</v>
      </c>
      <c r="F49" s="25">
        <f t="shared" si="0"/>
        <v>53000</v>
      </c>
      <c r="G49" s="31">
        <v>53000</v>
      </c>
      <c r="H49" s="20"/>
      <c r="I49" s="41"/>
      <c r="M49" s="41"/>
      <c r="N49" s="41"/>
    </row>
    <row r="50" spans="1:14" ht="12.75">
      <c r="A50" s="22"/>
      <c r="B50" s="19" t="s">
        <v>48</v>
      </c>
      <c r="C50" s="24"/>
      <c r="D50" s="20">
        <f>D51+D57+D58+D59+D56</f>
        <v>2013000</v>
      </c>
      <c r="E50" s="20">
        <f>E51+E57+E58+E59+E56</f>
        <v>-1358000</v>
      </c>
      <c r="F50" s="20">
        <f>F51+F57+F58+F59+F56</f>
        <v>655000</v>
      </c>
      <c r="G50" s="20">
        <f>G51+G57+G58+G59+G56</f>
        <v>655000</v>
      </c>
      <c r="H50" s="20">
        <f>H51+H57+H58+H59+H56</f>
        <v>0</v>
      </c>
      <c r="I50" s="41"/>
      <c r="M50" s="41"/>
      <c r="N50" s="41"/>
    </row>
    <row r="51" spans="1:14" ht="38.25">
      <c r="A51" s="22">
        <v>1</v>
      </c>
      <c r="B51" s="23" t="s">
        <v>49</v>
      </c>
      <c r="C51" s="24"/>
      <c r="D51" s="20">
        <f>SUM(D52:D55)</f>
        <v>1200000</v>
      </c>
      <c r="E51" s="20">
        <f>SUM(E52:E55)</f>
        <v>-1200000</v>
      </c>
      <c r="F51" s="20">
        <f>SUM(F52:F55)</f>
        <v>0</v>
      </c>
      <c r="G51" s="20">
        <f>SUM(G52:G55)</f>
        <v>0</v>
      </c>
      <c r="H51" s="20">
        <f>SUM(H52:H55)</f>
        <v>0</v>
      </c>
      <c r="I51" s="41"/>
      <c r="M51" s="41"/>
      <c r="N51" s="41"/>
    </row>
    <row r="52" spans="1:14" ht="12.75">
      <c r="A52" s="32" t="s">
        <v>50</v>
      </c>
      <c r="B52" s="23" t="s">
        <v>51</v>
      </c>
      <c r="C52" s="24" t="s">
        <v>52</v>
      </c>
      <c r="D52" s="25">
        <v>130000</v>
      </c>
      <c r="E52" s="25">
        <v>-130000</v>
      </c>
      <c r="F52" s="25">
        <f t="shared" si="0"/>
        <v>0</v>
      </c>
      <c r="G52" s="25">
        <f>130000-130000</f>
        <v>0</v>
      </c>
      <c r="H52" s="20"/>
      <c r="I52" s="41"/>
      <c r="M52" s="41"/>
      <c r="N52" s="41"/>
    </row>
    <row r="53" spans="1:14" ht="38.25">
      <c r="A53" s="32" t="s">
        <v>53</v>
      </c>
      <c r="B53" s="23" t="s">
        <v>54</v>
      </c>
      <c r="C53" s="24" t="s">
        <v>52</v>
      </c>
      <c r="D53" s="25">
        <v>820000</v>
      </c>
      <c r="E53" s="25">
        <v>-820000</v>
      </c>
      <c r="F53" s="25">
        <f t="shared" si="0"/>
        <v>0</v>
      </c>
      <c r="G53" s="25">
        <f>820000-820000</f>
        <v>0</v>
      </c>
      <c r="H53" s="20"/>
      <c r="I53" s="41"/>
      <c r="M53" s="41"/>
      <c r="N53" s="41"/>
    </row>
    <row r="54" spans="1:14" ht="12.75">
      <c r="A54" s="32" t="s">
        <v>55</v>
      </c>
      <c r="B54" s="23" t="s">
        <v>56</v>
      </c>
      <c r="C54" s="24" t="s">
        <v>52</v>
      </c>
      <c r="D54" s="25">
        <v>150000</v>
      </c>
      <c r="E54" s="25">
        <v>-150000</v>
      </c>
      <c r="F54" s="25">
        <f t="shared" si="0"/>
        <v>0</v>
      </c>
      <c r="G54" s="25">
        <f>150000-150000</f>
        <v>0</v>
      </c>
      <c r="H54" s="20"/>
      <c r="I54" s="41"/>
      <c r="M54" s="41"/>
      <c r="N54" s="41"/>
    </row>
    <row r="55" spans="1:14" ht="12.75">
      <c r="A55" s="32" t="s">
        <v>57</v>
      </c>
      <c r="B55" s="23" t="s">
        <v>58</v>
      </c>
      <c r="C55" s="24" t="s">
        <v>52</v>
      </c>
      <c r="D55" s="25">
        <v>100000</v>
      </c>
      <c r="E55" s="25">
        <v>-100000</v>
      </c>
      <c r="F55" s="25">
        <f t="shared" si="0"/>
        <v>0</v>
      </c>
      <c r="G55" s="25">
        <f>100000-100000</f>
        <v>0</v>
      </c>
      <c r="H55" s="20"/>
      <c r="I55" s="41"/>
      <c r="M55" s="41"/>
      <c r="N55" s="41"/>
    </row>
    <row r="56" spans="1:14" ht="25.5">
      <c r="A56" s="32" t="s">
        <v>111</v>
      </c>
      <c r="B56" s="23" t="s">
        <v>343</v>
      </c>
      <c r="C56" s="24" t="s">
        <v>52</v>
      </c>
      <c r="D56" s="25">
        <v>267000</v>
      </c>
      <c r="E56" s="25"/>
      <c r="F56" s="25">
        <f t="shared" si="0"/>
        <v>267000</v>
      </c>
      <c r="G56" s="25">
        <v>267000</v>
      </c>
      <c r="H56" s="20"/>
      <c r="I56" s="41"/>
      <c r="M56" s="41"/>
      <c r="N56" s="41"/>
    </row>
    <row r="57" spans="1:14" ht="38.25">
      <c r="A57" s="22">
        <v>3</v>
      </c>
      <c r="B57" s="23" t="s">
        <v>59</v>
      </c>
      <c r="C57" s="24" t="s">
        <v>52</v>
      </c>
      <c r="D57" s="25">
        <v>158000</v>
      </c>
      <c r="E57" s="25"/>
      <c r="F57" s="25">
        <f t="shared" si="0"/>
        <v>158000</v>
      </c>
      <c r="G57" s="25">
        <v>158000</v>
      </c>
      <c r="H57" s="20"/>
      <c r="I57" s="41"/>
      <c r="M57" s="41"/>
      <c r="N57" s="41"/>
    </row>
    <row r="58" spans="1:14" ht="38.25">
      <c r="A58" s="22">
        <v>4</v>
      </c>
      <c r="B58" s="23" t="s">
        <v>60</v>
      </c>
      <c r="C58" s="24" t="s">
        <v>52</v>
      </c>
      <c r="D58" s="25">
        <v>158000</v>
      </c>
      <c r="E58" s="25">
        <v>-158000</v>
      </c>
      <c r="F58" s="25">
        <f t="shared" si="0"/>
        <v>0</v>
      </c>
      <c r="G58" s="33">
        <f>158000-158000</f>
        <v>0</v>
      </c>
      <c r="H58" s="20"/>
      <c r="I58" s="41"/>
      <c r="M58" s="41"/>
      <c r="N58" s="41"/>
    </row>
    <row r="59" spans="1:14" ht="25.5">
      <c r="A59" s="22">
        <v>5</v>
      </c>
      <c r="B59" s="23" t="s">
        <v>338</v>
      </c>
      <c r="C59" s="24" t="s">
        <v>52</v>
      </c>
      <c r="D59" s="25">
        <v>230000</v>
      </c>
      <c r="E59" s="25"/>
      <c r="F59" s="25">
        <f t="shared" si="0"/>
        <v>230000</v>
      </c>
      <c r="G59" s="33">
        <v>230000</v>
      </c>
      <c r="H59" s="20"/>
      <c r="I59" s="41"/>
      <c r="M59" s="41"/>
      <c r="N59" s="41"/>
    </row>
    <row r="60" spans="1:14" s="21" customFormat="1" ht="12.75">
      <c r="A60" s="18"/>
      <c r="B60" s="19" t="s">
        <v>61</v>
      </c>
      <c r="C60" s="8"/>
      <c r="D60" s="20">
        <f>SUM(D61:D68)+D85</f>
        <v>85375000</v>
      </c>
      <c r="E60" s="20">
        <f>SUM(E61:E68)+E85</f>
        <v>2835000</v>
      </c>
      <c r="F60" s="20">
        <f>SUM(F61:F68)+F85</f>
        <v>88210000</v>
      </c>
      <c r="G60" s="20">
        <f>SUM(G61:G68)+G85</f>
        <v>88210000</v>
      </c>
      <c r="H60" s="20">
        <f>SUM(H61:H68)+H85</f>
        <v>0</v>
      </c>
      <c r="I60" s="41"/>
      <c r="L60" s="4"/>
      <c r="M60" s="41"/>
      <c r="N60" s="41"/>
    </row>
    <row r="61" spans="1:14" ht="12.75">
      <c r="A61" s="22">
        <v>1</v>
      </c>
      <c r="B61" s="34" t="s">
        <v>62</v>
      </c>
      <c r="C61" s="24" t="s">
        <v>63</v>
      </c>
      <c r="D61" s="35">
        <v>75000</v>
      </c>
      <c r="E61" s="35"/>
      <c r="F61" s="25">
        <f t="shared" si="0"/>
        <v>75000</v>
      </c>
      <c r="G61" s="35">
        <v>75000</v>
      </c>
      <c r="H61" s="20"/>
      <c r="I61" s="41"/>
      <c r="M61" s="41"/>
      <c r="N61" s="41"/>
    </row>
    <row r="62" spans="1:14" ht="25.5">
      <c r="A62" s="22">
        <v>2</v>
      </c>
      <c r="B62" s="34" t="s">
        <v>64</v>
      </c>
      <c r="C62" s="24" t="s">
        <v>65</v>
      </c>
      <c r="D62" s="35">
        <v>318000</v>
      </c>
      <c r="E62" s="35"/>
      <c r="F62" s="25">
        <f t="shared" si="0"/>
        <v>318000</v>
      </c>
      <c r="G62" s="35">
        <v>318000</v>
      </c>
      <c r="H62" s="20"/>
      <c r="I62" s="41"/>
      <c r="M62" s="41"/>
      <c r="N62" s="41"/>
    </row>
    <row r="63" spans="1:14" ht="25.5">
      <c r="A63" s="22">
        <v>3</v>
      </c>
      <c r="B63" s="34" t="s">
        <v>66</v>
      </c>
      <c r="C63" s="24" t="s">
        <v>65</v>
      </c>
      <c r="D63" s="35">
        <v>7000</v>
      </c>
      <c r="E63" s="35"/>
      <c r="F63" s="25">
        <f t="shared" si="0"/>
        <v>7000</v>
      </c>
      <c r="G63" s="35">
        <v>7000</v>
      </c>
      <c r="H63" s="20"/>
      <c r="I63" s="41"/>
      <c r="M63" s="41"/>
      <c r="N63" s="41"/>
    </row>
    <row r="64" spans="1:14" ht="38.25">
      <c r="A64" s="22">
        <v>4</v>
      </c>
      <c r="B64" s="34" t="s">
        <v>67</v>
      </c>
      <c r="C64" s="24" t="s">
        <v>65</v>
      </c>
      <c r="D64" s="35">
        <v>11197000</v>
      </c>
      <c r="E64" s="35"/>
      <c r="F64" s="25">
        <f t="shared" si="0"/>
        <v>11197000</v>
      </c>
      <c r="G64" s="35">
        <v>11197000</v>
      </c>
      <c r="H64" s="20"/>
      <c r="I64" s="41"/>
      <c r="M64" s="41"/>
      <c r="N64" s="41"/>
    </row>
    <row r="65" spans="1:14" ht="25.5">
      <c r="A65" s="22">
        <v>5</v>
      </c>
      <c r="B65" s="34" t="s">
        <v>68</v>
      </c>
      <c r="C65" s="36" t="s">
        <v>65</v>
      </c>
      <c r="D65" s="35">
        <v>55000</v>
      </c>
      <c r="E65" s="35"/>
      <c r="F65" s="25">
        <f t="shared" si="0"/>
        <v>55000</v>
      </c>
      <c r="G65" s="35">
        <v>55000</v>
      </c>
      <c r="H65" s="20"/>
      <c r="I65" s="41"/>
      <c r="M65" s="41"/>
      <c r="N65" s="41"/>
    </row>
    <row r="66" spans="1:14" ht="25.5">
      <c r="A66" s="22">
        <v>6</v>
      </c>
      <c r="B66" s="34" t="s">
        <v>69</v>
      </c>
      <c r="C66" s="36" t="s">
        <v>70</v>
      </c>
      <c r="D66" s="35">
        <v>1555000</v>
      </c>
      <c r="E66" s="35"/>
      <c r="F66" s="25">
        <f t="shared" si="0"/>
        <v>1555000</v>
      </c>
      <c r="G66" s="35">
        <v>1555000</v>
      </c>
      <c r="H66" s="20"/>
      <c r="I66" s="41"/>
      <c r="M66" s="41"/>
      <c r="N66" s="41"/>
    </row>
    <row r="67" spans="1:14" ht="12.75">
      <c r="A67" s="22">
        <v>7</v>
      </c>
      <c r="B67" s="22" t="s">
        <v>71</v>
      </c>
      <c r="C67" s="36" t="s">
        <v>65</v>
      </c>
      <c r="D67" s="35">
        <v>3000</v>
      </c>
      <c r="E67" s="35"/>
      <c r="F67" s="25">
        <f t="shared" si="0"/>
        <v>3000</v>
      </c>
      <c r="G67" s="35">
        <v>3000</v>
      </c>
      <c r="H67" s="20"/>
      <c r="I67" s="41"/>
      <c r="M67" s="41"/>
      <c r="N67" s="41"/>
    </row>
    <row r="68" spans="1:14" ht="18" customHeight="1">
      <c r="A68" s="22">
        <v>16</v>
      </c>
      <c r="B68" s="37" t="s">
        <v>72</v>
      </c>
      <c r="C68" s="18"/>
      <c r="D68" s="38">
        <f>SUM(D69:D84)</f>
        <v>1001000</v>
      </c>
      <c r="E68" s="38">
        <f>SUM(E69:E84)</f>
        <v>335000</v>
      </c>
      <c r="F68" s="38">
        <f>SUM(F69:F84)</f>
        <v>1336000</v>
      </c>
      <c r="G68" s="38">
        <f>SUM(G69:G84)</f>
        <v>1336000</v>
      </c>
      <c r="H68" s="38">
        <f>SUM(H69:H84)</f>
        <v>0</v>
      </c>
      <c r="I68" s="41"/>
      <c r="M68" s="41"/>
      <c r="N68" s="41"/>
    </row>
    <row r="69" spans="1:14" ht="12.75">
      <c r="A69" s="39" t="s">
        <v>73</v>
      </c>
      <c r="B69" s="34" t="s">
        <v>74</v>
      </c>
      <c r="C69" s="24" t="s">
        <v>65</v>
      </c>
      <c r="D69" s="25">
        <v>350000</v>
      </c>
      <c r="E69" s="25"/>
      <c r="F69" s="25">
        <f t="shared" si="0"/>
        <v>350000</v>
      </c>
      <c r="G69" s="40">
        <v>350000</v>
      </c>
      <c r="H69" s="40"/>
      <c r="I69" s="41"/>
      <c r="M69" s="41"/>
      <c r="N69" s="41"/>
    </row>
    <row r="70" spans="1:14" ht="12.75" customHeight="1">
      <c r="A70" s="39" t="s">
        <v>75</v>
      </c>
      <c r="B70" s="34" t="s">
        <v>76</v>
      </c>
      <c r="C70" s="24" t="s">
        <v>65</v>
      </c>
      <c r="D70" s="25">
        <v>46000</v>
      </c>
      <c r="E70" s="25"/>
      <c r="F70" s="25">
        <f t="shared" si="0"/>
        <v>46000</v>
      </c>
      <c r="G70" s="40">
        <v>46000</v>
      </c>
      <c r="H70" s="40"/>
      <c r="I70" s="41"/>
      <c r="M70" s="41"/>
      <c r="N70" s="41"/>
    </row>
    <row r="71" spans="1:14" ht="12.75" customHeight="1">
      <c r="A71" s="39" t="s">
        <v>77</v>
      </c>
      <c r="B71" s="34" t="s">
        <v>78</v>
      </c>
      <c r="C71" s="24" t="s">
        <v>65</v>
      </c>
      <c r="D71" s="25">
        <v>31000</v>
      </c>
      <c r="E71" s="25"/>
      <c r="F71" s="25">
        <f t="shared" si="0"/>
        <v>31000</v>
      </c>
      <c r="G71" s="40">
        <v>31000</v>
      </c>
      <c r="H71" s="40"/>
      <c r="I71" s="41"/>
      <c r="M71" s="41"/>
      <c r="N71" s="41"/>
    </row>
    <row r="72" spans="1:14" ht="12.75" customHeight="1">
      <c r="A72" s="39" t="s">
        <v>79</v>
      </c>
      <c r="B72" s="34" t="s">
        <v>80</v>
      </c>
      <c r="C72" s="24" t="s">
        <v>65</v>
      </c>
      <c r="D72" s="25">
        <v>150000</v>
      </c>
      <c r="E72" s="25"/>
      <c r="F72" s="25">
        <f t="shared" si="0"/>
        <v>150000</v>
      </c>
      <c r="G72" s="40">
        <v>150000</v>
      </c>
      <c r="H72" s="40"/>
      <c r="I72" s="41"/>
      <c r="M72" s="41"/>
      <c r="N72" s="41"/>
    </row>
    <row r="73" spans="1:12" s="41" customFormat="1" ht="12.75" customHeight="1">
      <c r="A73" s="39" t="s">
        <v>81</v>
      </c>
      <c r="B73" s="34" t="s">
        <v>82</v>
      </c>
      <c r="C73" s="24" t="s">
        <v>65</v>
      </c>
      <c r="D73" s="25">
        <v>40000</v>
      </c>
      <c r="E73" s="25"/>
      <c r="F73" s="25">
        <f t="shared" si="0"/>
        <v>40000</v>
      </c>
      <c r="G73" s="40">
        <v>40000</v>
      </c>
      <c r="H73" s="40"/>
      <c r="L73" s="4"/>
    </row>
    <row r="74" spans="1:12" s="41" customFormat="1" ht="12.75" customHeight="1">
      <c r="A74" s="39" t="s">
        <v>83</v>
      </c>
      <c r="B74" s="34" t="s">
        <v>84</v>
      </c>
      <c r="C74" s="24" t="s">
        <v>65</v>
      </c>
      <c r="D74" s="25">
        <v>73000</v>
      </c>
      <c r="E74" s="25"/>
      <c r="F74" s="25">
        <f t="shared" si="0"/>
        <v>73000</v>
      </c>
      <c r="G74" s="40">
        <v>73000</v>
      </c>
      <c r="H74" s="40"/>
      <c r="L74" s="4"/>
    </row>
    <row r="75" spans="1:12" s="41" customFormat="1" ht="12.75" customHeight="1">
      <c r="A75" s="39" t="s">
        <v>85</v>
      </c>
      <c r="B75" s="34" t="s">
        <v>86</v>
      </c>
      <c r="C75" s="24" t="s">
        <v>65</v>
      </c>
      <c r="D75" s="25">
        <v>8000</v>
      </c>
      <c r="E75" s="25">
        <v>-8000</v>
      </c>
      <c r="F75" s="25">
        <f t="shared" si="0"/>
        <v>0</v>
      </c>
      <c r="G75" s="40">
        <f>8000-8000</f>
        <v>0</v>
      </c>
      <c r="H75" s="40"/>
      <c r="L75" s="4"/>
    </row>
    <row r="76" spans="1:12" s="41" customFormat="1" ht="12.75" customHeight="1">
      <c r="A76" s="39" t="s">
        <v>87</v>
      </c>
      <c r="B76" s="34" t="s">
        <v>88</v>
      </c>
      <c r="C76" s="24" t="s">
        <v>65</v>
      </c>
      <c r="D76" s="25">
        <v>10000</v>
      </c>
      <c r="E76" s="25">
        <v>-10000</v>
      </c>
      <c r="F76" s="25">
        <f t="shared" si="0"/>
        <v>0</v>
      </c>
      <c r="G76" s="40">
        <f>10000-10000</f>
        <v>0</v>
      </c>
      <c r="H76" s="40"/>
      <c r="L76" s="4"/>
    </row>
    <row r="77" spans="1:12" s="41" customFormat="1" ht="12.75" customHeight="1">
      <c r="A77" s="39" t="s">
        <v>89</v>
      </c>
      <c r="B77" s="34" t="s">
        <v>90</v>
      </c>
      <c r="C77" s="24" t="s">
        <v>65</v>
      </c>
      <c r="D77" s="25">
        <v>35000</v>
      </c>
      <c r="E77" s="25"/>
      <c r="F77" s="25">
        <f t="shared" si="0"/>
        <v>35000</v>
      </c>
      <c r="G77" s="40">
        <v>35000</v>
      </c>
      <c r="H77" s="40"/>
      <c r="L77" s="4"/>
    </row>
    <row r="78" spans="1:12" s="41" customFormat="1" ht="12.75" customHeight="1">
      <c r="A78" s="39" t="s">
        <v>91</v>
      </c>
      <c r="B78" s="34" t="s">
        <v>92</v>
      </c>
      <c r="C78" s="24" t="s">
        <v>65</v>
      </c>
      <c r="D78" s="25">
        <v>6000</v>
      </c>
      <c r="E78" s="25"/>
      <c r="F78" s="25">
        <f t="shared" si="0"/>
        <v>6000</v>
      </c>
      <c r="G78" s="40">
        <v>6000</v>
      </c>
      <c r="H78" s="40"/>
      <c r="L78" s="4"/>
    </row>
    <row r="79" spans="1:12" s="41" customFormat="1" ht="13.5" customHeight="1">
      <c r="A79" s="39" t="s">
        <v>93</v>
      </c>
      <c r="B79" s="34" t="s">
        <v>94</v>
      </c>
      <c r="C79" s="24" t="s">
        <v>65</v>
      </c>
      <c r="D79" s="25">
        <v>14000</v>
      </c>
      <c r="E79" s="25">
        <v>-14000</v>
      </c>
      <c r="F79" s="25">
        <f t="shared" si="0"/>
        <v>0</v>
      </c>
      <c r="G79" s="40">
        <f>14000-14000</f>
        <v>0</v>
      </c>
      <c r="H79" s="40"/>
      <c r="L79" s="4"/>
    </row>
    <row r="80" spans="1:12" s="41" customFormat="1" ht="15.75" customHeight="1">
      <c r="A80" s="39" t="s">
        <v>95</v>
      </c>
      <c r="B80" s="34" t="s">
        <v>96</v>
      </c>
      <c r="C80" s="24" t="s">
        <v>65</v>
      </c>
      <c r="D80" s="25">
        <v>13000</v>
      </c>
      <c r="E80" s="25">
        <v>-13000</v>
      </c>
      <c r="F80" s="25">
        <f t="shared" si="0"/>
        <v>0</v>
      </c>
      <c r="G80" s="40">
        <f>13000-13000</f>
        <v>0</v>
      </c>
      <c r="H80" s="40"/>
      <c r="L80" s="4"/>
    </row>
    <row r="81" spans="1:12" s="41" customFormat="1" ht="12.75" customHeight="1">
      <c r="A81" s="39" t="s">
        <v>97</v>
      </c>
      <c r="B81" s="34" t="s">
        <v>98</v>
      </c>
      <c r="C81" s="24" t="s">
        <v>65</v>
      </c>
      <c r="D81" s="25">
        <v>13000</v>
      </c>
      <c r="E81" s="25"/>
      <c r="F81" s="25">
        <f aca="true" t="shared" si="1" ref="F81:F103">D81+E81</f>
        <v>13000</v>
      </c>
      <c r="G81" s="40">
        <v>13000</v>
      </c>
      <c r="H81" s="40"/>
      <c r="L81" s="4"/>
    </row>
    <row r="82" spans="1:12" s="41" customFormat="1" ht="12.75" customHeight="1">
      <c r="A82" s="39" t="s">
        <v>99</v>
      </c>
      <c r="B82" s="34" t="s">
        <v>100</v>
      </c>
      <c r="C82" s="24" t="s">
        <v>65</v>
      </c>
      <c r="D82" s="25">
        <v>12000</v>
      </c>
      <c r="E82" s="25"/>
      <c r="F82" s="25">
        <f t="shared" si="1"/>
        <v>12000</v>
      </c>
      <c r="G82" s="40">
        <v>12000</v>
      </c>
      <c r="H82" s="40"/>
      <c r="L82" s="4"/>
    </row>
    <row r="83" spans="1:12" s="41" customFormat="1" ht="12.75" customHeight="1">
      <c r="A83" s="39" t="s">
        <v>101</v>
      </c>
      <c r="B83" s="34" t="s">
        <v>102</v>
      </c>
      <c r="C83" s="24" t="s">
        <v>65</v>
      </c>
      <c r="D83" s="25">
        <v>200000</v>
      </c>
      <c r="E83" s="25"/>
      <c r="F83" s="25">
        <f t="shared" si="1"/>
        <v>200000</v>
      </c>
      <c r="G83" s="40">
        <v>200000</v>
      </c>
      <c r="H83" s="40"/>
      <c r="L83" s="4"/>
    </row>
    <row r="84" spans="1:12" s="41" customFormat="1" ht="12.75" customHeight="1">
      <c r="A84" s="39" t="s">
        <v>378</v>
      </c>
      <c r="B84" s="34" t="s">
        <v>379</v>
      </c>
      <c r="C84" s="24" t="s">
        <v>65</v>
      </c>
      <c r="D84" s="25"/>
      <c r="E84" s="25">
        <f>45000+335000</f>
        <v>380000</v>
      </c>
      <c r="F84" s="25">
        <f t="shared" si="1"/>
        <v>380000</v>
      </c>
      <c r="G84" s="40">
        <v>380000</v>
      </c>
      <c r="H84" s="40"/>
      <c r="L84" s="4"/>
    </row>
    <row r="85" spans="1:14" s="44" customFormat="1" ht="12.75" customHeight="1">
      <c r="A85" s="42">
        <v>17</v>
      </c>
      <c r="B85" s="43" t="s">
        <v>103</v>
      </c>
      <c r="C85" s="8">
        <v>84</v>
      </c>
      <c r="D85" s="20">
        <v>71164000</v>
      </c>
      <c r="E85" s="20">
        <v>2500000</v>
      </c>
      <c r="F85" s="20">
        <f t="shared" si="1"/>
        <v>73664000</v>
      </c>
      <c r="G85" s="38">
        <f>71643000-360000-239000+120000+2500000</f>
        <v>73664000</v>
      </c>
      <c r="H85" s="38"/>
      <c r="I85" s="41"/>
      <c r="L85" s="4"/>
      <c r="M85" s="41"/>
      <c r="N85" s="41"/>
    </row>
    <row r="86" spans="1:14" s="44" customFormat="1" ht="12.75" customHeight="1">
      <c r="A86" s="42"/>
      <c r="B86" s="19" t="s">
        <v>104</v>
      </c>
      <c r="C86" s="8">
        <v>87</v>
      </c>
      <c r="D86" s="38">
        <f>D87+D88</f>
        <v>56000</v>
      </c>
      <c r="E86" s="38">
        <f>E87+E88</f>
        <v>0</v>
      </c>
      <c r="F86" s="38">
        <f>F87+F88</f>
        <v>56000</v>
      </c>
      <c r="G86" s="38">
        <f>G87+G88</f>
        <v>56000</v>
      </c>
      <c r="H86" s="38">
        <f>H87+H88</f>
        <v>0</v>
      </c>
      <c r="I86" s="41"/>
      <c r="L86" s="4"/>
      <c r="M86" s="41"/>
      <c r="N86" s="41"/>
    </row>
    <row r="87" spans="1:14" s="44" customFormat="1" ht="12.75" customHeight="1">
      <c r="A87" s="45">
        <v>1</v>
      </c>
      <c r="B87" s="46" t="s">
        <v>105</v>
      </c>
      <c r="C87" s="24" t="s">
        <v>106</v>
      </c>
      <c r="D87" s="25">
        <v>10000</v>
      </c>
      <c r="E87" s="25"/>
      <c r="F87" s="25">
        <f t="shared" si="1"/>
        <v>10000</v>
      </c>
      <c r="G87" s="40">
        <v>10000</v>
      </c>
      <c r="H87" s="38"/>
      <c r="I87" s="41"/>
      <c r="L87" s="4"/>
      <c r="M87" s="41"/>
      <c r="N87" s="41"/>
    </row>
    <row r="88" spans="1:14" s="44" customFormat="1" ht="12.75" customHeight="1">
      <c r="A88" s="45">
        <v>2</v>
      </c>
      <c r="B88" s="46" t="s">
        <v>347</v>
      </c>
      <c r="C88" s="24" t="s">
        <v>106</v>
      </c>
      <c r="D88" s="25">
        <v>46000</v>
      </c>
      <c r="E88" s="25"/>
      <c r="F88" s="25">
        <f t="shared" si="1"/>
        <v>46000</v>
      </c>
      <c r="G88" s="40">
        <v>46000</v>
      </c>
      <c r="H88" s="38"/>
      <c r="I88" s="41"/>
      <c r="L88" s="4"/>
      <c r="M88" s="41"/>
      <c r="N88" s="41"/>
    </row>
    <row r="89" spans="1:14" ht="12.75">
      <c r="A89" s="47"/>
      <c r="B89" s="48" t="s">
        <v>107</v>
      </c>
      <c r="C89" s="49"/>
      <c r="D89" s="17">
        <f>SUM(D90:D98)</f>
        <v>256000</v>
      </c>
      <c r="E89" s="17">
        <f>SUM(E90:E98)</f>
        <v>0</v>
      </c>
      <c r="F89" s="17">
        <f>SUM(F90:F98)</f>
        <v>256000</v>
      </c>
      <c r="G89" s="17">
        <f>SUM(G90:G98)</f>
        <v>256000</v>
      </c>
      <c r="H89" s="17">
        <f>SUM(H90:H98)</f>
        <v>0</v>
      </c>
      <c r="I89" s="41"/>
      <c r="M89" s="41"/>
      <c r="N89" s="41"/>
    </row>
    <row r="90" spans="1:14" ht="12.75">
      <c r="A90" s="50" t="s">
        <v>108</v>
      </c>
      <c r="B90" s="51" t="s">
        <v>109</v>
      </c>
      <c r="C90" s="52" t="s">
        <v>110</v>
      </c>
      <c r="D90" s="25">
        <v>60000</v>
      </c>
      <c r="E90" s="25"/>
      <c r="F90" s="25">
        <f t="shared" si="1"/>
        <v>60000</v>
      </c>
      <c r="G90" s="53">
        <v>60000</v>
      </c>
      <c r="H90" s="53"/>
      <c r="I90" s="41"/>
      <c r="M90" s="41"/>
      <c r="N90" s="41"/>
    </row>
    <row r="91" spans="1:14" ht="12.75">
      <c r="A91" s="50" t="s">
        <v>111</v>
      </c>
      <c r="B91" s="51" t="s">
        <v>112</v>
      </c>
      <c r="C91" s="52" t="s">
        <v>110</v>
      </c>
      <c r="D91" s="25">
        <v>80000</v>
      </c>
      <c r="E91" s="25"/>
      <c r="F91" s="25">
        <f t="shared" si="1"/>
        <v>80000</v>
      </c>
      <c r="G91" s="53">
        <v>80000</v>
      </c>
      <c r="H91" s="53"/>
      <c r="I91" s="41"/>
      <c r="M91" s="41"/>
      <c r="N91" s="41"/>
    </row>
    <row r="92" spans="1:14" ht="12.75">
      <c r="A92" s="50" t="s">
        <v>113</v>
      </c>
      <c r="B92" s="51" t="s">
        <v>114</v>
      </c>
      <c r="C92" s="52" t="s">
        <v>110</v>
      </c>
      <c r="D92" s="25">
        <v>15000</v>
      </c>
      <c r="E92" s="25"/>
      <c r="F92" s="25">
        <f t="shared" si="1"/>
        <v>15000</v>
      </c>
      <c r="G92" s="53">
        <v>15000</v>
      </c>
      <c r="H92" s="53"/>
      <c r="I92" s="41"/>
      <c r="M92" s="41"/>
      <c r="N92" s="41"/>
    </row>
    <row r="93" spans="1:14" ht="12.75">
      <c r="A93" s="50" t="s">
        <v>115</v>
      </c>
      <c r="B93" s="51" t="s">
        <v>116</v>
      </c>
      <c r="C93" s="52" t="s">
        <v>117</v>
      </c>
      <c r="D93" s="25">
        <v>5000</v>
      </c>
      <c r="E93" s="25"/>
      <c r="F93" s="25">
        <f t="shared" si="1"/>
        <v>5000</v>
      </c>
      <c r="G93" s="53">
        <v>5000</v>
      </c>
      <c r="H93" s="53"/>
      <c r="I93" s="41"/>
      <c r="M93" s="41"/>
      <c r="N93" s="41"/>
    </row>
    <row r="94" spans="1:14" ht="12.75">
      <c r="A94" s="50" t="s">
        <v>118</v>
      </c>
      <c r="B94" s="51" t="s">
        <v>119</v>
      </c>
      <c r="C94" s="52" t="s">
        <v>117</v>
      </c>
      <c r="D94" s="25">
        <v>10000</v>
      </c>
      <c r="E94" s="25"/>
      <c r="F94" s="25">
        <f t="shared" si="1"/>
        <v>10000</v>
      </c>
      <c r="G94" s="53">
        <v>10000</v>
      </c>
      <c r="H94" s="53"/>
      <c r="I94" s="41"/>
      <c r="M94" s="41"/>
      <c r="N94" s="41"/>
    </row>
    <row r="95" spans="1:14" ht="12.75">
      <c r="A95" s="50" t="s">
        <v>120</v>
      </c>
      <c r="B95" s="51" t="s">
        <v>121</v>
      </c>
      <c r="C95" s="52" t="s">
        <v>110</v>
      </c>
      <c r="D95" s="25">
        <v>5000</v>
      </c>
      <c r="E95" s="25"/>
      <c r="F95" s="25">
        <f t="shared" si="1"/>
        <v>5000</v>
      </c>
      <c r="G95" s="53">
        <v>5000</v>
      </c>
      <c r="H95" s="53"/>
      <c r="I95" s="41"/>
      <c r="M95" s="41"/>
      <c r="N95" s="41"/>
    </row>
    <row r="96" spans="1:14" ht="12.75">
      <c r="A96" s="50" t="s">
        <v>122</v>
      </c>
      <c r="B96" s="51" t="s">
        <v>123</v>
      </c>
      <c r="C96" s="52" t="s">
        <v>110</v>
      </c>
      <c r="D96" s="25">
        <v>15000</v>
      </c>
      <c r="E96" s="25"/>
      <c r="F96" s="25">
        <f t="shared" si="1"/>
        <v>15000</v>
      </c>
      <c r="G96" s="53">
        <v>15000</v>
      </c>
      <c r="H96" s="53"/>
      <c r="I96" s="41"/>
      <c r="M96" s="41"/>
      <c r="N96" s="41"/>
    </row>
    <row r="97" spans="1:14" ht="12.75">
      <c r="A97" s="50" t="s">
        <v>124</v>
      </c>
      <c r="B97" s="51" t="s">
        <v>125</v>
      </c>
      <c r="C97" s="52" t="s">
        <v>110</v>
      </c>
      <c r="D97" s="25">
        <v>6000</v>
      </c>
      <c r="E97" s="25"/>
      <c r="F97" s="25">
        <f t="shared" si="1"/>
        <v>6000</v>
      </c>
      <c r="G97" s="53">
        <v>6000</v>
      </c>
      <c r="H97" s="53"/>
      <c r="I97" s="41"/>
      <c r="M97" s="41"/>
      <c r="N97" s="41"/>
    </row>
    <row r="98" spans="1:14" ht="12.75">
      <c r="A98" s="50" t="s">
        <v>126</v>
      </c>
      <c r="B98" s="51" t="s">
        <v>127</v>
      </c>
      <c r="C98" s="52" t="s">
        <v>110</v>
      </c>
      <c r="D98" s="25">
        <v>60000</v>
      </c>
      <c r="E98" s="25"/>
      <c r="F98" s="25">
        <f t="shared" si="1"/>
        <v>60000</v>
      </c>
      <c r="G98" s="53">
        <v>60000</v>
      </c>
      <c r="H98" s="53"/>
      <c r="I98" s="41"/>
      <c r="M98" s="41"/>
      <c r="N98" s="41"/>
    </row>
    <row r="99" spans="1:14" ht="25.5">
      <c r="A99" s="47"/>
      <c r="B99" s="48" t="s">
        <v>128</v>
      </c>
      <c r="C99" s="48"/>
      <c r="D99" s="54">
        <f>D100</f>
        <v>27000</v>
      </c>
      <c r="E99" s="54">
        <f>E100</f>
        <v>0</v>
      </c>
      <c r="F99" s="54">
        <f>F100</f>
        <v>27000</v>
      </c>
      <c r="G99" s="54">
        <f>G100</f>
        <v>27000</v>
      </c>
      <c r="H99" s="54">
        <f>H100</f>
        <v>0</v>
      </c>
      <c r="I99" s="41"/>
      <c r="M99" s="41"/>
      <c r="N99" s="41"/>
    </row>
    <row r="100" spans="1:14" ht="12.75">
      <c r="A100" s="50" t="s">
        <v>108</v>
      </c>
      <c r="B100" s="51" t="s">
        <v>129</v>
      </c>
      <c r="C100" s="52" t="s">
        <v>110</v>
      </c>
      <c r="D100" s="25">
        <v>27000</v>
      </c>
      <c r="E100" s="25"/>
      <c r="F100" s="25">
        <f t="shared" si="1"/>
        <v>27000</v>
      </c>
      <c r="G100" s="53">
        <v>27000</v>
      </c>
      <c r="H100" s="53"/>
      <c r="I100" s="41"/>
      <c r="M100" s="41"/>
      <c r="N100" s="41"/>
    </row>
    <row r="101" spans="1:12" s="41" customFormat="1" ht="25.5">
      <c r="A101" s="55"/>
      <c r="B101" s="56" t="s">
        <v>130</v>
      </c>
      <c r="C101" s="57"/>
      <c r="D101" s="58">
        <f>D103+D102</f>
        <v>4000</v>
      </c>
      <c r="E101" s="58">
        <f>E103+E102</f>
        <v>0</v>
      </c>
      <c r="F101" s="58">
        <f>F103+F102</f>
        <v>4000</v>
      </c>
      <c r="G101" s="58">
        <f>G103+G102</f>
        <v>4000</v>
      </c>
      <c r="H101" s="58">
        <f>H103+H102</f>
        <v>0</v>
      </c>
      <c r="L101" s="4"/>
    </row>
    <row r="102" spans="1:14" s="62" customFormat="1" ht="12.75">
      <c r="A102" s="59">
        <v>1</v>
      </c>
      <c r="B102" s="59" t="s">
        <v>131</v>
      </c>
      <c r="C102" s="60" t="s">
        <v>132</v>
      </c>
      <c r="D102" s="25">
        <v>2000</v>
      </c>
      <c r="E102" s="25"/>
      <c r="F102" s="25">
        <f t="shared" si="1"/>
        <v>2000</v>
      </c>
      <c r="G102" s="25">
        <v>2000</v>
      </c>
      <c r="H102" s="61"/>
      <c r="I102" s="41"/>
      <c r="L102" s="4"/>
      <c r="M102" s="41"/>
      <c r="N102" s="41"/>
    </row>
    <row r="103" spans="1:12" s="41" customFormat="1" ht="12.75">
      <c r="A103" s="63">
        <v>2</v>
      </c>
      <c r="B103" s="59" t="s">
        <v>133</v>
      </c>
      <c r="C103" s="60" t="s">
        <v>132</v>
      </c>
      <c r="D103" s="25">
        <v>2000</v>
      </c>
      <c r="E103" s="25"/>
      <c r="F103" s="25">
        <f t="shared" si="1"/>
        <v>2000</v>
      </c>
      <c r="G103" s="25">
        <v>2000</v>
      </c>
      <c r="H103" s="25"/>
      <c r="L103" s="4"/>
    </row>
    <row r="104" spans="1:12" s="41" customFormat="1" ht="12.75">
      <c r="A104" s="64"/>
      <c r="B104" s="48" t="s">
        <v>134</v>
      </c>
      <c r="C104" s="65"/>
      <c r="D104" s="17">
        <f>D105+D162</f>
        <v>39749000</v>
      </c>
      <c r="E104" s="17">
        <f>E105+E162</f>
        <v>-7500000</v>
      </c>
      <c r="F104" s="17">
        <f>F105+F162</f>
        <v>32249000</v>
      </c>
      <c r="G104" s="17">
        <f>G105+G162</f>
        <v>14958000</v>
      </c>
      <c r="H104" s="17">
        <f>H105+H162</f>
        <v>17291000</v>
      </c>
      <c r="L104" s="4"/>
    </row>
    <row r="105" spans="1:12" s="41" customFormat="1" ht="12.75">
      <c r="A105" s="66"/>
      <c r="B105" s="67" t="s">
        <v>135</v>
      </c>
      <c r="C105" s="66">
        <v>66</v>
      </c>
      <c r="D105" s="68">
        <f>SUM(D106:D161)</f>
        <v>32027000</v>
      </c>
      <c r="E105" s="68">
        <f>SUM(E106:E161)</f>
        <v>-6500000</v>
      </c>
      <c r="F105" s="68">
        <f>SUM(F106:F161)</f>
        <v>25527000</v>
      </c>
      <c r="G105" s="68">
        <f>SUM(G106:G161)</f>
        <v>10414000</v>
      </c>
      <c r="H105" s="68">
        <f>SUM(H106:H161)</f>
        <v>15113000</v>
      </c>
      <c r="L105" s="4"/>
    </row>
    <row r="106" spans="1:12" s="41" customFormat="1" ht="25.5">
      <c r="A106" s="69">
        <v>1</v>
      </c>
      <c r="B106" s="59" t="s">
        <v>136</v>
      </c>
      <c r="C106" s="70" t="s">
        <v>137</v>
      </c>
      <c r="D106" s="25">
        <v>6000000</v>
      </c>
      <c r="E106" s="25"/>
      <c r="F106" s="25">
        <f aca="true" t="shared" si="2" ref="F106:F161">D106+E106</f>
        <v>6000000</v>
      </c>
      <c r="G106" s="25">
        <f>1500000</f>
        <v>1500000</v>
      </c>
      <c r="H106" s="71">
        <v>4500000</v>
      </c>
      <c r="L106" s="4"/>
    </row>
    <row r="107" spans="1:12" s="41" customFormat="1" ht="38.25">
      <c r="A107" s="69">
        <v>2</v>
      </c>
      <c r="B107" s="59" t="s">
        <v>138</v>
      </c>
      <c r="C107" s="70" t="s">
        <v>40</v>
      </c>
      <c r="D107" s="25">
        <v>94000</v>
      </c>
      <c r="E107" s="25"/>
      <c r="F107" s="25">
        <f t="shared" si="2"/>
        <v>94000</v>
      </c>
      <c r="G107" s="25">
        <v>94000</v>
      </c>
      <c r="H107" s="71">
        <v>0</v>
      </c>
      <c r="L107" s="4"/>
    </row>
    <row r="108" spans="1:12" s="41" customFormat="1" ht="38.25">
      <c r="A108" s="69">
        <v>3</v>
      </c>
      <c r="B108" s="59" t="s">
        <v>139</v>
      </c>
      <c r="C108" s="70" t="s">
        <v>40</v>
      </c>
      <c r="D108" s="25">
        <v>100000</v>
      </c>
      <c r="E108" s="25"/>
      <c r="F108" s="25">
        <f t="shared" si="2"/>
        <v>100000</v>
      </c>
      <c r="G108" s="25">
        <v>100000</v>
      </c>
      <c r="H108" s="71">
        <v>0</v>
      </c>
      <c r="L108" s="4"/>
    </row>
    <row r="109" spans="1:12" s="41" customFormat="1" ht="25.5">
      <c r="A109" s="69">
        <v>4</v>
      </c>
      <c r="B109" s="59" t="s">
        <v>140</v>
      </c>
      <c r="C109" s="70" t="s">
        <v>40</v>
      </c>
      <c r="D109" s="25">
        <v>100000</v>
      </c>
      <c r="E109" s="25"/>
      <c r="F109" s="25">
        <f t="shared" si="2"/>
        <v>100000</v>
      </c>
      <c r="G109" s="25">
        <v>100000</v>
      </c>
      <c r="H109" s="71">
        <v>0</v>
      </c>
      <c r="L109" s="4"/>
    </row>
    <row r="110" spans="1:12" s="41" customFormat="1" ht="38.25">
      <c r="A110" s="69">
        <v>5</v>
      </c>
      <c r="B110" s="59" t="s">
        <v>141</v>
      </c>
      <c r="C110" s="70" t="s">
        <v>40</v>
      </c>
      <c r="D110" s="25">
        <v>100000</v>
      </c>
      <c r="E110" s="25"/>
      <c r="F110" s="25">
        <f t="shared" si="2"/>
        <v>100000</v>
      </c>
      <c r="G110" s="25">
        <v>100000</v>
      </c>
      <c r="H110" s="71">
        <v>0</v>
      </c>
      <c r="L110" s="4"/>
    </row>
    <row r="111" spans="1:12" s="41" customFormat="1" ht="14.25" customHeight="1">
      <c r="A111" s="69">
        <v>6</v>
      </c>
      <c r="B111" s="59" t="s">
        <v>142</v>
      </c>
      <c r="C111" s="70" t="s">
        <v>137</v>
      </c>
      <c r="D111" s="25">
        <v>50000</v>
      </c>
      <c r="E111" s="25"/>
      <c r="F111" s="25">
        <f t="shared" si="2"/>
        <v>50000</v>
      </c>
      <c r="G111" s="25">
        <v>50000</v>
      </c>
      <c r="H111" s="71">
        <v>0</v>
      </c>
      <c r="L111" s="4"/>
    </row>
    <row r="112" spans="1:12" s="41" customFormat="1" ht="25.5">
      <c r="A112" s="69">
        <v>7</v>
      </c>
      <c r="B112" s="59" t="s">
        <v>143</v>
      </c>
      <c r="C112" s="70" t="s">
        <v>137</v>
      </c>
      <c r="D112" s="25">
        <v>50000</v>
      </c>
      <c r="E112" s="25"/>
      <c r="F112" s="25">
        <f t="shared" si="2"/>
        <v>50000</v>
      </c>
      <c r="G112" s="25">
        <v>50000</v>
      </c>
      <c r="H112" s="71">
        <v>0</v>
      </c>
      <c r="L112" s="4"/>
    </row>
    <row r="113" spans="1:12" s="41" customFormat="1" ht="12.75">
      <c r="A113" s="69">
        <v>8</v>
      </c>
      <c r="B113" s="59" t="s">
        <v>144</v>
      </c>
      <c r="C113" s="70" t="s">
        <v>137</v>
      </c>
      <c r="D113" s="25">
        <v>50000</v>
      </c>
      <c r="E113" s="25"/>
      <c r="F113" s="25">
        <f t="shared" si="2"/>
        <v>50000</v>
      </c>
      <c r="G113" s="25">
        <v>50000</v>
      </c>
      <c r="H113" s="71">
        <v>0</v>
      </c>
      <c r="L113" s="4"/>
    </row>
    <row r="114" spans="1:12" s="41" customFormat="1" ht="25.5">
      <c r="A114" s="69">
        <v>9</v>
      </c>
      <c r="B114" s="110" t="s">
        <v>145</v>
      </c>
      <c r="C114" s="70" t="s">
        <v>137</v>
      </c>
      <c r="D114" s="71">
        <v>20000</v>
      </c>
      <c r="E114" s="71"/>
      <c r="F114" s="71">
        <f t="shared" si="2"/>
        <v>20000</v>
      </c>
      <c r="G114" s="71">
        <v>20000</v>
      </c>
      <c r="H114" s="71">
        <v>0</v>
      </c>
      <c r="L114" s="4"/>
    </row>
    <row r="115" spans="1:12" s="41" customFormat="1" ht="12.75">
      <c r="A115" s="69">
        <v>10</v>
      </c>
      <c r="B115" s="110" t="s">
        <v>146</v>
      </c>
      <c r="C115" s="70" t="s">
        <v>40</v>
      </c>
      <c r="D115" s="71">
        <v>565000</v>
      </c>
      <c r="E115" s="71"/>
      <c r="F115" s="71">
        <f t="shared" si="2"/>
        <v>565000</v>
      </c>
      <c r="G115" s="71">
        <v>565000</v>
      </c>
      <c r="H115" s="71">
        <v>0</v>
      </c>
      <c r="L115" s="4"/>
    </row>
    <row r="116" spans="1:14" s="113" customFormat="1" ht="25.5">
      <c r="A116" s="69">
        <v>11</v>
      </c>
      <c r="B116" s="110" t="s">
        <v>147</v>
      </c>
      <c r="C116" s="70" t="s">
        <v>40</v>
      </c>
      <c r="D116" s="71">
        <v>950000</v>
      </c>
      <c r="E116" s="71"/>
      <c r="F116" s="71">
        <f t="shared" si="2"/>
        <v>950000</v>
      </c>
      <c r="G116" s="71">
        <v>950000</v>
      </c>
      <c r="H116" s="71">
        <v>0</v>
      </c>
      <c r="I116" s="41"/>
      <c r="L116" s="4"/>
      <c r="M116" s="41"/>
      <c r="N116" s="41"/>
    </row>
    <row r="117" spans="1:12" s="41" customFormat="1" ht="25.5">
      <c r="A117" s="69">
        <v>12</v>
      </c>
      <c r="B117" s="110" t="s">
        <v>148</v>
      </c>
      <c r="C117" s="70" t="s">
        <v>40</v>
      </c>
      <c r="D117" s="71">
        <v>11111000</v>
      </c>
      <c r="E117" s="71">
        <v>-6500000</v>
      </c>
      <c r="F117" s="71">
        <f t="shared" si="2"/>
        <v>4611000</v>
      </c>
      <c r="G117" s="71">
        <f>1111000</f>
        <v>1111000</v>
      </c>
      <c r="H117" s="71">
        <f>10000000-6500000</f>
        <v>3500000</v>
      </c>
      <c r="L117" s="4"/>
    </row>
    <row r="118" spans="1:14" s="113" customFormat="1" ht="25.5">
      <c r="A118" s="69">
        <v>13</v>
      </c>
      <c r="B118" s="110" t="s">
        <v>149</v>
      </c>
      <c r="C118" s="70" t="s">
        <v>40</v>
      </c>
      <c r="D118" s="71">
        <v>680000</v>
      </c>
      <c r="E118" s="71"/>
      <c r="F118" s="71">
        <f t="shared" si="2"/>
        <v>680000</v>
      </c>
      <c r="G118" s="71">
        <v>680000</v>
      </c>
      <c r="H118" s="71">
        <v>0</v>
      </c>
      <c r="I118" s="41"/>
      <c r="L118" s="4"/>
      <c r="M118" s="41"/>
      <c r="N118" s="41"/>
    </row>
    <row r="119" spans="1:12" s="41" customFormat="1" ht="12.75">
      <c r="A119" s="69">
        <v>14</v>
      </c>
      <c r="B119" s="110" t="s">
        <v>150</v>
      </c>
      <c r="C119" s="70" t="s">
        <v>40</v>
      </c>
      <c r="D119" s="71">
        <v>805000</v>
      </c>
      <c r="E119" s="71"/>
      <c r="F119" s="71">
        <f t="shared" si="2"/>
        <v>805000</v>
      </c>
      <c r="G119" s="71">
        <v>805000</v>
      </c>
      <c r="H119" s="71">
        <v>0</v>
      </c>
      <c r="L119" s="4"/>
    </row>
    <row r="120" spans="1:12" s="41" customFormat="1" ht="25.5">
      <c r="A120" s="69">
        <v>15</v>
      </c>
      <c r="B120" s="110" t="s">
        <v>151</v>
      </c>
      <c r="C120" s="70" t="s">
        <v>40</v>
      </c>
      <c r="D120" s="71">
        <v>805000</v>
      </c>
      <c r="E120" s="71"/>
      <c r="F120" s="71">
        <f t="shared" si="2"/>
        <v>805000</v>
      </c>
      <c r="G120" s="71">
        <v>805000</v>
      </c>
      <c r="H120" s="71">
        <v>0</v>
      </c>
      <c r="L120" s="4"/>
    </row>
    <row r="121" spans="1:12" s="41" customFormat="1" ht="12.75">
      <c r="A121" s="69">
        <v>16</v>
      </c>
      <c r="B121" s="59" t="s">
        <v>152</v>
      </c>
      <c r="C121" s="70" t="s">
        <v>40</v>
      </c>
      <c r="D121" s="25">
        <v>100000</v>
      </c>
      <c r="E121" s="25"/>
      <c r="F121" s="25">
        <f t="shared" si="2"/>
        <v>100000</v>
      </c>
      <c r="G121" s="25">
        <v>100000</v>
      </c>
      <c r="H121" s="71">
        <v>0</v>
      </c>
      <c r="L121" s="4"/>
    </row>
    <row r="122" spans="1:12" s="41" customFormat="1" ht="12.75">
      <c r="A122" s="69">
        <v>17</v>
      </c>
      <c r="B122" s="59" t="s">
        <v>371</v>
      </c>
      <c r="C122" s="70" t="s">
        <v>40</v>
      </c>
      <c r="D122" s="25">
        <v>480000</v>
      </c>
      <c r="E122" s="25"/>
      <c r="F122" s="25">
        <f t="shared" si="2"/>
        <v>480000</v>
      </c>
      <c r="G122" s="25">
        <v>10000</v>
      </c>
      <c r="H122" s="71">
        <v>470000</v>
      </c>
      <c r="L122" s="4"/>
    </row>
    <row r="123" spans="1:12" s="41" customFormat="1" ht="12.75">
      <c r="A123" s="69">
        <v>18</v>
      </c>
      <c r="B123" s="59" t="s">
        <v>153</v>
      </c>
      <c r="C123" s="70" t="s">
        <v>40</v>
      </c>
      <c r="D123" s="25">
        <v>118000</v>
      </c>
      <c r="E123" s="25"/>
      <c r="F123" s="25">
        <f t="shared" si="2"/>
        <v>118000</v>
      </c>
      <c r="G123" s="25"/>
      <c r="H123" s="71">
        <v>118000</v>
      </c>
      <c r="L123" s="4"/>
    </row>
    <row r="124" spans="1:12" s="41" customFormat="1" ht="12.75">
      <c r="A124" s="69">
        <v>19</v>
      </c>
      <c r="B124" s="59" t="s">
        <v>372</v>
      </c>
      <c r="C124" s="70" t="s">
        <v>40</v>
      </c>
      <c r="D124" s="25">
        <v>400000</v>
      </c>
      <c r="E124" s="25">
        <v>-100000</v>
      </c>
      <c r="F124" s="25">
        <f t="shared" si="2"/>
        <v>300000</v>
      </c>
      <c r="G124" s="25">
        <v>14000</v>
      </c>
      <c r="H124" s="71">
        <f>386000-100000</f>
        <v>286000</v>
      </c>
      <c r="L124" s="4"/>
    </row>
    <row r="125" spans="1:12" s="41" customFormat="1" ht="12.75">
      <c r="A125" s="69">
        <v>20</v>
      </c>
      <c r="B125" s="59" t="s">
        <v>154</v>
      </c>
      <c r="C125" s="70" t="s">
        <v>40</v>
      </c>
      <c r="D125" s="25">
        <v>160000</v>
      </c>
      <c r="E125" s="25"/>
      <c r="F125" s="25">
        <f t="shared" si="2"/>
        <v>160000</v>
      </c>
      <c r="G125" s="25"/>
      <c r="H125" s="71">
        <v>160000</v>
      </c>
      <c r="L125" s="4"/>
    </row>
    <row r="126" spans="1:12" s="41" customFormat="1" ht="12.75">
      <c r="A126" s="69">
        <v>21</v>
      </c>
      <c r="B126" s="59" t="s">
        <v>155</v>
      </c>
      <c r="C126" s="70" t="s">
        <v>40</v>
      </c>
      <c r="D126" s="25">
        <v>200000</v>
      </c>
      <c r="E126" s="25"/>
      <c r="F126" s="25">
        <f t="shared" si="2"/>
        <v>200000</v>
      </c>
      <c r="G126" s="25">
        <v>200000</v>
      </c>
      <c r="H126" s="71">
        <v>0</v>
      </c>
      <c r="L126" s="4"/>
    </row>
    <row r="127" spans="1:12" s="41" customFormat="1" ht="12.75">
      <c r="A127" s="69">
        <v>22</v>
      </c>
      <c r="B127" s="59" t="s">
        <v>156</v>
      </c>
      <c r="C127" s="70" t="s">
        <v>40</v>
      </c>
      <c r="D127" s="25">
        <v>500000</v>
      </c>
      <c r="E127" s="25"/>
      <c r="F127" s="25">
        <f t="shared" si="2"/>
        <v>500000</v>
      </c>
      <c r="G127" s="25">
        <v>500000</v>
      </c>
      <c r="H127" s="71">
        <v>0</v>
      </c>
      <c r="L127" s="4"/>
    </row>
    <row r="128" spans="1:12" s="41" customFormat="1" ht="12.75">
      <c r="A128" s="69">
        <v>23</v>
      </c>
      <c r="B128" s="59" t="s">
        <v>157</v>
      </c>
      <c r="C128" s="70" t="s">
        <v>40</v>
      </c>
      <c r="D128" s="25">
        <v>200000</v>
      </c>
      <c r="E128" s="25">
        <v>80000</v>
      </c>
      <c r="F128" s="25">
        <f t="shared" si="2"/>
        <v>280000</v>
      </c>
      <c r="G128" s="25">
        <v>200000</v>
      </c>
      <c r="H128" s="71">
        <v>80000</v>
      </c>
      <c r="L128" s="4"/>
    </row>
    <row r="129" spans="1:12" s="41" customFormat="1" ht="12.75">
      <c r="A129" s="69">
        <v>24</v>
      </c>
      <c r="B129" s="59" t="s">
        <v>158</v>
      </c>
      <c r="C129" s="70" t="s">
        <v>40</v>
      </c>
      <c r="D129" s="25">
        <v>50000</v>
      </c>
      <c r="E129" s="25"/>
      <c r="F129" s="25">
        <f t="shared" si="2"/>
        <v>50000</v>
      </c>
      <c r="G129" s="25">
        <v>50000</v>
      </c>
      <c r="H129" s="71">
        <v>0</v>
      </c>
      <c r="L129" s="4"/>
    </row>
    <row r="130" spans="1:12" s="41" customFormat="1" ht="12.75">
      <c r="A130" s="69">
        <v>25</v>
      </c>
      <c r="B130" s="59" t="s">
        <v>373</v>
      </c>
      <c r="C130" s="70" t="s">
        <v>40</v>
      </c>
      <c r="D130" s="25">
        <v>120000</v>
      </c>
      <c r="E130" s="25"/>
      <c r="F130" s="25">
        <f t="shared" si="2"/>
        <v>120000</v>
      </c>
      <c r="G130" s="25">
        <v>120000</v>
      </c>
      <c r="H130" s="71">
        <v>0</v>
      </c>
      <c r="L130" s="4"/>
    </row>
    <row r="131" spans="1:12" s="41" customFormat="1" ht="12.75">
      <c r="A131" s="69">
        <v>26</v>
      </c>
      <c r="B131" s="59" t="s">
        <v>159</v>
      </c>
      <c r="C131" s="70" t="s">
        <v>40</v>
      </c>
      <c r="D131" s="25">
        <v>103000</v>
      </c>
      <c r="E131" s="25"/>
      <c r="F131" s="25">
        <f t="shared" si="2"/>
        <v>103000</v>
      </c>
      <c r="G131" s="25">
        <v>6000</v>
      </c>
      <c r="H131" s="71">
        <v>97000</v>
      </c>
      <c r="L131" s="4"/>
    </row>
    <row r="132" spans="1:12" s="41" customFormat="1" ht="12.75">
      <c r="A132" s="69">
        <v>27</v>
      </c>
      <c r="B132" s="59" t="s">
        <v>160</v>
      </c>
      <c r="C132" s="70" t="s">
        <v>40</v>
      </c>
      <c r="D132" s="25">
        <v>650000</v>
      </c>
      <c r="E132" s="25"/>
      <c r="F132" s="25">
        <f t="shared" si="2"/>
        <v>650000</v>
      </c>
      <c r="G132" s="25"/>
      <c r="H132" s="71">
        <v>650000</v>
      </c>
      <c r="L132" s="4"/>
    </row>
    <row r="133" spans="1:12" s="41" customFormat="1" ht="12.75">
      <c r="A133" s="69">
        <v>28</v>
      </c>
      <c r="B133" s="59" t="s">
        <v>161</v>
      </c>
      <c r="C133" s="70" t="s">
        <v>40</v>
      </c>
      <c r="D133" s="25">
        <v>150000</v>
      </c>
      <c r="E133" s="25"/>
      <c r="F133" s="25">
        <f t="shared" si="2"/>
        <v>150000</v>
      </c>
      <c r="G133" s="25"/>
      <c r="H133" s="71">
        <v>150000</v>
      </c>
      <c r="L133" s="4"/>
    </row>
    <row r="134" spans="1:12" s="41" customFormat="1" ht="12.75">
      <c r="A134" s="69">
        <v>29</v>
      </c>
      <c r="B134" s="59" t="s">
        <v>162</v>
      </c>
      <c r="C134" s="70" t="s">
        <v>40</v>
      </c>
      <c r="D134" s="25">
        <v>100000</v>
      </c>
      <c r="E134" s="25"/>
      <c r="F134" s="25">
        <f t="shared" si="2"/>
        <v>100000</v>
      </c>
      <c r="G134" s="25"/>
      <c r="H134" s="71">
        <v>100000</v>
      </c>
      <c r="L134" s="4"/>
    </row>
    <row r="135" spans="1:12" s="41" customFormat="1" ht="12.75">
      <c r="A135" s="69">
        <v>30</v>
      </c>
      <c r="B135" s="59" t="s">
        <v>163</v>
      </c>
      <c r="C135" s="70" t="s">
        <v>40</v>
      </c>
      <c r="D135" s="25">
        <v>100000</v>
      </c>
      <c r="E135" s="25"/>
      <c r="F135" s="25">
        <f t="shared" si="2"/>
        <v>100000</v>
      </c>
      <c r="G135" s="25"/>
      <c r="H135" s="71">
        <v>100000</v>
      </c>
      <c r="L135" s="4"/>
    </row>
    <row r="136" spans="1:12" s="41" customFormat="1" ht="12.75">
      <c r="A136" s="69">
        <v>31</v>
      </c>
      <c r="B136" s="59" t="s">
        <v>164</v>
      </c>
      <c r="C136" s="70" t="s">
        <v>40</v>
      </c>
      <c r="D136" s="25">
        <v>230000</v>
      </c>
      <c r="E136" s="25"/>
      <c r="F136" s="25">
        <f t="shared" si="2"/>
        <v>230000</v>
      </c>
      <c r="G136" s="25"/>
      <c r="H136" s="71">
        <v>230000</v>
      </c>
      <c r="L136" s="4"/>
    </row>
    <row r="137" spans="1:12" s="41" customFormat="1" ht="14.25" customHeight="1">
      <c r="A137" s="69">
        <v>32</v>
      </c>
      <c r="B137" s="59" t="s">
        <v>375</v>
      </c>
      <c r="C137" s="70" t="s">
        <v>40</v>
      </c>
      <c r="D137" s="25">
        <v>320000</v>
      </c>
      <c r="E137" s="25"/>
      <c r="F137" s="25">
        <f t="shared" si="2"/>
        <v>320000</v>
      </c>
      <c r="G137" s="25"/>
      <c r="H137" s="71">
        <v>320000</v>
      </c>
      <c r="L137" s="4"/>
    </row>
    <row r="138" spans="1:12" s="41" customFormat="1" ht="25.5">
      <c r="A138" s="69">
        <v>33</v>
      </c>
      <c r="B138" s="59" t="s">
        <v>165</v>
      </c>
      <c r="C138" s="70" t="s">
        <v>40</v>
      </c>
      <c r="D138" s="25">
        <v>566000</v>
      </c>
      <c r="E138" s="25"/>
      <c r="F138" s="25">
        <f t="shared" si="2"/>
        <v>566000</v>
      </c>
      <c r="G138" s="25"/>
      <c r="H138" s="71">
        <f>375000+191000</f>
        <v>566000</v>
      </c>
      <c r="L138" s="4"/>
    </row>
    <row r="139" spans="1:12" s="41" customFormat="1" ht="12.75">
      <c r="A139" s="69">
        <v>34</v>
      </c>
      <c r="B139" s="59" t="s">
        <v>166</v>
      </c>
      <c r="C139" s="70" t="s">
        <v>40</v>
      </c>
      <c r="D139" s="25">
        <v>375000</v>
      </c>
      <c r="E139" s="25"/>
      <c r="F139" s="25">
        <f t="shared" si="2"/>
        <v>375000</v>
      </c>
      <c r="G139" s="25"/>
      <c r="H139" s="71">
        <v>375000</v>
      </c>
      <c r="L139" s="4"/>
    </row>
    <row r="140" spans="1:12" s="41" customFormat="1" ht="51">
      <c r="A140" s="69">
        <v>35</v>
      </c>
      <c r="B140" s="59" t="s">
        <v>317</v>
      </c>
      <c r="C140" s="70" t="s">
        <v>40</v>
      </c>
      <c r="D140" s="25">
        <v>1480000</v>
      </c>
      <c r="E140" s="25"/>
      <c r="F140" s="25">
        <f t="shared" si="2"/>
        <v>1480000</v>
      </c>
      <c r="G140" s="25">
        <f>634000-430000</f>
        <v>204000</v>
      </c>
      <c r="H140" s="71">
        <v>1276000</v>
      </c>
      <c r="L140" s="4"/>
    </row>
    <row r="141" spans="1:12" s="41" customFormat="1" ht="63.75">
      <c r="A141" s="69">
        <v>36</v>
      </c>
      <c r="B141" s="59" t="s">
        <v>318</v>
      </c>
      <c r="C141" s="70" t="s">
        <v>40</v>
      </c>
      <c r="D141" s="25">
        <v>780000</v>
      </c>
      <c r="E141" s="25"/>
      <c r="F141" s="25">
        <f t="shared" si="2"/>
        <v>780000</v>
      </c>
      <c r="G141" s="25">
        <v>78000</v>
      </c>
      <c r="H141" s="71">
        <v>702000</v>
      </c>
      <c r="L141" s="4"/>
    </row>
    <row r="142" spans="1:14" s="111" customFormat="1" ht="12.75">
      <c r="A142" s="69">
        <v>37</v>
      </c>
      <c r="B142" s="110" t="s">
        <v>167</v>
      </c>
      <c r="C142" s="70" t="s">
        <v>40</v>
      </c>
      <c r="D142" s="71">
        <v>260000</v>
      </c>
      <c r="E142" s="71"/>
      <c r="F142" s="71">
        <f t="shared" si="2"/>
        <v>260000</v>
      </c>
      <c r="G142" s="71"/>
      <c r="H142" s="71">
        <v>260000</v>
      </c>
      <c r="I142" s="41"/>
      <c r="L142" s="4"/>
      <c r="M142" s="41"/>
      <c r="N142" s="41"/>
    </row>
    <row r="143" spans="1:12" s="41" customFormat="1" ht="12.75">
      <c r="A143" s="69">
        <v>38</v>
      </c>
      <c r="B143" s="59" t="s">
        <v>168</v>
      </c>
      <c r="C143" s="70" t="s">
        <v>40</v>
      </c>
      <c r="D143" s="25">
        <v>453000</v>
      </c>
      <c r="E143" s="25"/>
      <c r="F143" s="25">
        <f t="shared" si="2"/>
        <v>453000</v>
      </c>
      <c r="G143" s="25"/>
      <c r="H143" s="71">
        <f>395000+58000</f>
        <v>453000</v>
      </c>
      <c r="L143" s="4"/>
    </row>
    <row r="144" spans="1:12" s="41" customFormat="1" ht="25.5">
      <c r="A144" s="69">
        <v>39</v>
      </c>
      <c r="B144" s="59" t="s">
        <v>169</v>
      </c>
      <c r="C144" s="70" t="s">
        <v>40</v>
      </c>
      <c r="D144" s="25">
        <v>93000</v>
      </c>
      <c r="E144" s="25"/>
      <c r="F144" s="25">
        <f t="shared" si="2"/>
        <v>93000</v>
      </c>
      <c r="G144" s="25"/>
      <c r="H144" s="71">
        <v>93000</v>
      </c>
      <c r="L144" s="4"/>
    </row>
    <row r="145" spans="1:12" s="41" customFormat="1" ht="38.25">
      <c r="A145" s="69">
        <v>40</v>
      </c>
      <c r="B145" s="59" t="s">
        <v>170</v>
      </c>
      <c r="C145" s="70" t="s">
        <v>40</v>
      </c>
      <c r="D145" s="25">
        <v>140000</v>
      </c>
      <c r="E145" s="25"/>
      <c r="F145" s="25">
        <f t="shared" si="2"/>
        <v>140000</v>
      </c>
      <c r="G145" s="25">
        <v>140000</v>
      </c>
      <c r="H145" s="71">
        <v>0</v>
      </c>
      <c r="L145" s="4"/>
    </row>
    <row r="146" spans="1:12" s="41" customFormat="1" ht="12.75">
      <c r="A146" s="69">
        <v>41</v>
      </c>
      <c r="B146" s="59" t="s">
        <v>171</v>
      </c>
      <c r="C146" s="70" t="s">
        <v>40</v>
      </c>
      <c r="D146" s="25">
        <v>120000</v>
      </c>
      <c r="E146" s="25"/>
      <c r="F146" s="25">
        <f t="shared" si="2"/>
        <v>120000</v>
      </c>
      <c r="G146" s="25">
        <v>120000</v>
      </c>
      <c r="H146" s="71">
        <v>0</v>
      </c>
      <c r="L146" s="4"/>
    </row>
    <row r="147" spans="1:12" s="41" customFormat="1" ht="25.5">
      <c r="A147" s="69">
        <v>42</v>
      </c>
      <c r="B147" s="59" t="s">
        <v>172</v>
      </c>
      <c r="C147" s="70" t="s">
        <v>40</v>
      </c>
      <c r="D147" s="25">
        <v>35000</v>
      </c>
      <c r="E147" s="25"/>
      <c r="F147" s="25">
        <f t="shared" si="2"/>
        <v>35000</v>
      </c>
      <c r="G147" s="25">
        <v>35000</v>
      </c>
      <c r="H147" s="71">
        <v>0</v>
      </c>
      <c r="L147" s="4"/>
    </row>
    <row r="148" spans="1:12" s="41" customFormat="1" ht="25.5">
      <c r="A148" s="69">
        <v>43</v>
      </c>
      <c r="B148" s="59" t="s">
        <v>173</v>
      </c>
      <c r="C148" s="70" t="s">
        <v>40</v>
      </c>
      <c r="D148" s="25">
        <v>25000</v>
      </c>
      <c r="E148" s="25"/>
      <c r="F148" s="25">
        <f t="shared" si="2"/>
        <v>25000</v>
      </c>
      <c r="G148" s="25">
        <v>25000</v>
      </c>
      <c r="H148" s="71">
        <v>0</v>
      </c>
      <c r="L148" s="4"/>
    </row>
    <row r="149" spans="1:12" s="41" customFormat="1" ht="25.5">
      <c r="A149" s="69">
        <v>44</v>
      </c>
      <c r="B149" s="59" t="s">
        <v>174</v>
      </c>
      <c r="C149" s="70" t="s">
        <v>40</v>
      </c>
      <c r="D149" s="25">
        <v>45000</v>
      </c>
      <c r="E149" s="25"/>
      <c r="F149" s="25">
        <f t="shared" si="2"/>
        <v>45000</v>
      </c>
      <c r="G149" s="25">
        <f>25000+20000</f>
        <v>45000</v>
      </c>
      <c r="H149" s="71">
        <v>0</v>
      </c>
      <c r="L149" s="4"/>
    </row>
    <row r="150" spans="1:12" s="41" customFormat="1" ht="12.75">
      <c r="A150" s="69">
        <v>45</v>
      </c>
      <c r="B150" s="59" t="s">
        <v>175</v>
      </c>
      <c r="C150" s="70" t="s">
        <v>40</v>
      </c>
      <c r="D150" s="25">
        <v>25000</v>
      </c>
      <c r="E150" s="25"/>
      <c r="F150" s="25">
        <f t="shared" si="2"/>
        <v>25000</v>
      </c>
      <c r="G150" s="25">
        <v>25000</v>
      </c>
      <c r="H150" s="71">
        <v>0</v>
      </c>
      <c r="L150" s="4"/>
    </row>
    <row r="151" spans="1:12" s="41" customFormat="1" ht="12.75">
      <c r="A151" s="69">
        <v>46</v>
      </c>
      <c r="B151" s="59" t="s">
        <v>176</v>
      </c>
      <c r="C151" s="70" t="s">
        <v>40</v>
      </c>
      <c r="D151" s="25">
        <v>25000</v>
      </c>
      <c r="E151" s="25"/>
      <c r="F151" s="25">
        <f t="shared" si="2"/>
        <v>25000</v>
      </c>
      <c r="G151" s="25">
        <v>25000</v>
      </c>
      <c r="H151" s="71">
        <v>0</v>
      </c>
      <c r="L151" s="4"/>
    </row>
    <row r="152" spans="1:12" s="41" customFormat="1" ht="12.75">
      <c r="A152" s="69">
        <v>47</v>
      </c>
      <c r="B152" s="59" t="s">
        <v>177</v>
      </c>
      <c r="C152" s="70" t="s">
        <v>40</v>
      </c>
      <c r="D152" s="25">
        <v>5000</v>
      </c>
      <c r="E152" s="25"/>
      <c r="F152" s="25">
        <f t="shared" si="2"/>
        <v>5000</v>
      </c>
      <c r="G152" s="25">
        <v>5000</v>
      </c>
      <c r="H152" s="71">
        <v>0</v>
      </c>
      <c r="L152" s="4"/>
    </row>
    <row r="153" spans="1:12" s="41" customFormat="1" ht="12.75">
      <c r="A153" s="69">
        <v>48</v>
      </c>
      <c r="B153" s="59" t="s">
        <v>178</v>
      </c>
      <c r="C153" s="70" t="s">
        <v>40</v>
      </c>
      <c r="D153" s="25">
        <v>430000</v>
      </c>
      <c r="E153" s="25"/>
      <c r="F153" s="25">
        <f t="shared" si="2"/>
        <v>430000</v>
      </c>
      <c r="G153" s="25">
        <v>430000</v>
      </c>
      <c r="H153" s="71">
        <v>0</v>
      </c>
      <c r="L153" s="4"/>
    </row>
    <row r="154" spans="1:12" s="41" customFormat="1" ht="51">
      <c r="A154" s="69">
        <v>49</v>
      </c>
      <c r="B154" s="59" t="s">
        <v>319</v>
      </c>
      <c r="C154" s="70" t="s">
        <v>40</v>
      </c>
      <c r="D154" s="25">
        <v>264000</v>
      </c>
      <c r="E154" s="25"/>
      <c r="F154" s="25">
        <f t="shared" si="2"/>
        <v>264000</v>
      </c>
      <c r="G154" s="25">
        <f>311000-51000</f>
        <v>260000</v>
      </c>
      <c r="H154" s="71">
        <v>4000</v>
      </c>
      <c r="L154" s="4"/>
    </row>
    <row r="155" spans="1:12" s="41" customFormat="1" ht="12.75">
      <c r="A155" s="69">
        <v>50</v>
      </c>
      <c r="B155" s="59" t="s">
        <v>316</v>
      </c>
      <c r="C155" s="70" t="s">
        <v>40</v>
      </c>
      <c r="D155" s="25">
        <v>405000</v>
      </c>
      <c r="E155" s="25"/>
      <c r="F155" s="25">
        <f t="shared" si="2"/>
        <v>405000</v>
      </c>
      <c r="G155" s="25">
        <v>41000</v>
      </c>
      <c r="H155" s="71">
        <v>364000</v>
      </c>
      <c r="L155" s="4"/>
    </row>
    <row r="156" spans="1:12" s="41" customFormat="1" ht="12.75">
      <c r="A156" s="69">
        <v>51</v>
      </c>
      <c r="B156" s="59" t="s">
        <v>320</v>
      </c>
      <c r="C156" s="70" t="s">
        <v>40</v>
      </c>
      <c r="D156" s="25">
        <v>260000</v>
      </c>
      <c r="E156" s="25"/>
      <c r="F156" s="25">
        <f t="shared" si="2"/>
        <v>260000</v>
      </c>
      <c r="G156" s="25">
        <v>21000</v>
      </c>
      <c r="H156" s="71">
        <v>239000</v>
      </c>
      <c r="L156" s="4"/>
    </row>
    <row r="157" spans="1:12" s="41" customFormat="1" ht="38.25">
      <c r="A157" s="69">
        <v>52</v>
      </c>
      <c r="B157" s="59" t="s">
        <v>364</v>
      </c>
      <c r="C157" s="70" t="s">
        <v>40</v>
      </c>
      <c r="D157" s="25">
        <v>30000</v>
      </c>
      <c r="E157" s="25"/>
      <c r="F157" s="25">
        <f t="shared" si="2"/>
        <v>30000</v>
      </c>
      <c r="G157" s="25">
        <v>30000</v>
      </c>
      <c r="H157" s="71"/>
      <c r="L157" s="4"/>
    </row>
    <row r="158" spans="1:12" s="41" customFormat="1" ht="12.75">
      <c r="A158" s="69">
        <v>53</v>
      </c>
      <c r="B158" s="59" t="s">
        <v>361</v>
      </c>
      <c r="C158" s="70" t="s">
        <v>40</v>
      </c>
      <c r="D158" s="25">
        <v>350000</v>
      </c>
      <c r="E158" s="25"/>
      <c r="F158" s="25">
        <f t="shared" si="2"/>
        <v>350000</v>
      </c>
      <c r="G158" s="25">
        <v>350000</v>
      </c>
      <c r="H158" s="71"/>
      <c r="L158" s="4"/>
    </row>
    <row r="159" spans="1:12" s="41" customFormat="1" ht="12.75">
      <c r="A159" s="69">
        <v>54</v>
      </c>
      <c r="B159" s="59" t="s">
        <v>362</v>
      </c>
      <c r="C159" s="70" t="s">
        <v>40</v>
      </c>
      <c r="D159" s="25">
        <v>200000</v>
      </c>
      <c r="E159" s="25"/>
      <c r="F159" s="25">
        <f t="shared" si="2"/>
        <v>200000</v>
      </c>
      <c r="G159" s="25">
        <v>200000</v>
      </c>
      <c r="H159" s="71"/>
      <c r="L159" s="4"/>
    </row>
    <row r="160" spans="1:12" s="41" customFormat="1" ht="12.75">
      <c r="A160" s="69">
        <v>55</v>
      </c>
      <c r="B160" s="59" t="s">
        <v>363</v>
      </c>
      <c r="C160" s="70" t="s">
        <v>40</v>
      </c>
      <c r="D160" s="25">
        <v>200000</v>
      </c>
      <c r="E160" s="25"/>
      <c r="F160" s="25">
        <f t="shared" si="2"/>
        <v>200000</v>
      </c>
      <c r="G160" s="25">
        <v>200000</v>
      </c>
      <c r="H160" s="71"/>
      <c r="L160" s="4"/>
    </row>
    <row r="161" spans="1:12" s="41" customFormat="1" ht="12.75">
      <c r="A161" s="69">
        <v>56</v>
      </c>
      <c r="B161" s="59" t="s">
        <v>374</v>
      </c>
      <c r="C161" s="70" t="s">
        <v>40</v>
      </c>
      <c r="D161" s="25"/>
      <c r="E161" s="25">
        <v>20000</v>
      </c>
      <c r="F161" s="25">
        <f t="shared" si="2"/>
        <v>20000</v>
      </c>
      <c r="G161" s="25"/>
      <c r="H161" s="71">
        <v>20000</v>
      </c>
      <c r="L161" s="4"/>
    </row>
    <row r="162" spans="1:12" s="41" customFormat="1" ht="12.75">
      <c r="A162" s="72"/>
      <c r="B162" s="67" t="s">
        <v>179</v>
      </c>
      <c r="C162" s="73">
        <v>66</v>
      </c>
      <c r="D162" s="68">
        <f>SUM(D163:D189)</f>
        <v>7722000</v>
      </c>
      <c r="E162" s="68">
        <f>SUM(E163:E189)</f>
        <v>-1000000</v>
      </c>
      <c r="F162" s="68">
        <f>SUM(F163:F189)</f>
        <v>6722000</v>
      </c>
      <c r="G162" s="68">
        <f>SUM(G163:G189)</f>
        <v>4544000</v>
      </c>
      <c r="H162" s="68">
        <f>SUM(H163:H189)</f>
        <v>2178000</v>
      </c>
      <c r="L162" s="4"/>
    </row>
    <row r="163" spans="1:12" s="41" customFormat="1" ht="25.5">
      <c r="A163" s="74">
        <v>1</v>
      </c>
      <c r="B163" s="59" t="s">
        <v>180</v>
      </c>
      <c r="C163" s="75" t="s">
        <v>40</v>
      </c>
      <c r="D163" s="76">
        <v>4700000</v>
      </c>
      <c r="E163" s="76">
        <v>-1000000</v>
      </c>
      <c r="F163" s="25">
        <f aca="true" t="shared" si="3" ref="F163:F189">D163+E163</f>
        <v>3700000</v>
      </c>
      <c r="G163" s="76">
        <f>4700000-1000000</f>
        <v>3700000</v>
      </c>
      <c r="H163" s="76"/>
      <c r="L163" s="4"/>
    </row>
    <row r="164" spans="1:12" s="41" customFormat="1" ht="12.75">
      <c r="A164" s="74" t="s">
        <v>111</v>
      </c>
      <c r="B164" s="59" t="s">
        <v>181</v>
      </c>
      <c r="C164" s="75" t="s">
        <v>40</v>
      </c>
      <c r="D164" s="76">
        <v>180000</v>
      </c>
      <c r="E164" s="76"/>
      <c r="F164" s="25">
        <f t="shared" si="3"/>
        <v>180000</v>
      </c>
      <c r="G164" s="76">
        <v>180000</v>
      </c>
      <c r="H164" s="76"/>
      <c r="L164" s="4"/>
    </row>
    <row r="165" spans="1:12" s="41" customFormat="1" ht="12.75">
      <c r="A165" s="74" t="s">
        <v>113</v>
      </c>
      <c r="B165" s="59" t="s">
        <v>182</v>
      </c>
      <c r="C165" s="75" t="s">
        <v>40</v>
      </c>
      <c r="D165" s="76">
        <v>260000</v>
      </c>
      <c r="E165" s="76"/>
      <c r="F165" s="25">
        <f t="shared" si="3"/>
        <v>260000</v>
      </c>
      <c r="G165" s="76">
        <v>260000</v>
      </c>
      <c r="H165" s="76"/>
      <c r="L165" s="4"/>
    </row>
    <row r="166" spans="1:12" s="41" customFormat="1" ht="12.75">
      <c r="A166" s="74" t="s">
        <v>115</v>
      </c>
      <c r="B166" s="59" t="s">
        <v>183</v>
      </c>
      <c r="C166" s="75" t="s">
        <v>40</v>
      </c>
      <c r="D166" s="76">
        <v>180000</v>
      </c>
      <c r="E166" s="76"/>
      <c r="F166" s="25">
        <f t="shared" si="3"/>
        <v>180000</v>
      </c>
      <c r="G166" s="76">
        <v>180000</v>
      </c>
      <c r="H166" s="76"/>
      <c r="L166" s="4"/>
    </row>
    <row r="167" spans="1:12" s="41" customFormat="1" ht="12.75">
      <c r="A167" s="74" t="s">
        <v>118</v>
      </c>
      <c r="B167" s="59" t="s">
        <v>184</v>
      </c>
      <c r="C167" s="75" t="s">
        <v>40</v>
      </c>
      <c r="D167" s="76">
        <v>112000</v>
      </c>
      <c r="E167" s="76"/>
      <c r="F167" s="25">
        <f t="shared" si="3"/>
        <v>112000</v>
      </c>
      <c r="G167" s="76">
        <v>112000</v>
      </c>
      <c r="H167" s="76"/>
      <c r="L167" s="4"/>
    </row>
    <row r="168" spans="1:12" s="41" customFormat="1" ht="12.75">
      <c r="A168" s="74" t="s">
        <v>120</v>
      </c>
      <c r="B168" s="59" t="s">
        <v>185</v>
      </c>
      <c r="C168" s="75" t="s">
        <v>40</v>
      </c>
      <c r="D168" s="76">
        <v>70000</v>
      </c>
      <c r="E168" s="76"/>
      <c r="F168" s="25">
        <f t="shared" si="3"/>
        <v>70000</v>
      </c>
      <c r="G168" s="76"/>
      <c r="H168" s="76">
        <v>70000</v>
      </c>
      <c r="L168" s="4"/>
    </row>
    <row r="169" spans="1:12" s="41" customFormat="1" ht="12.75">
      <c r="A169" s="74" t="s">
        <v>122</v>
      </c>
      <c r="B169" s="59" t="s">
        <v>186</v>
      </c>
      <c r="C169" s="75" t="s">
        <v>40</v>
      </c>
      <c r="D169" s="76">
        <v>105000</v>
      </c>
      <c r="E169" s="76"/>
      <c r="F169" s="25">
        <f t="shared" si="3"/>
        <v>105000</v>
      </c>
      <c r="G169" s="76"/>
      <c r="H169" s="76">
        <v>105000</v>
      </c>
      <c r="L169" s="4"/>
    </row>
    <row r="170" spans="1:12" s="41" customFormat="1" ht="12.75">
      <c r="A170" s="74" t="s">
        <v>124</v>
      </c>
      <c r="B170" s="59" t="s">
        <v>187</v>
      </c>
      <c r="C170" s="75" t="s">
        <v>40</v>
      </c>
      <c r="D170" s="76">
        <v>25000</v>
      </c>
      <c r="E170" s="76"/>
      <c r="F170" s="25">
        <f t="shared" si="3"/>
        <v>25000</v>
      </c>
      <c r="G170" s="76">
        <v>3000</v>
      </c>
      <c r="H170" s="76">
        <v>22000</v>
      </c>
      <c r="L170" s="4"/>
    </row>
    <row r="171" spans="1:12" s="41" customFormat="1" ht="12.75">
      <c r="A171" s="74" t="s">
        <v>126</v>
      </c>
      <c r="B171" s="59" t="s">
        <v>188</v>
      </c>
      <c r="C171" s="75" t="s">
        <v>40</v>
      </c>
      <c r="D171" s="76">
        <v>10000</v>
      </c>
      <c r="E171" s="76"/>
      <c r="F171" s="25">
        <f t="shared" si="3"/>
        <v>10000</v>
      </c>
      <c r="G171" s="76"/>
      <c r="H171" s="76">
        <v>10000</v>
      </c>
      <c r="L171" s="4"/>
    </row>
    <row r="172" spans="1:12" s="41" customFormat="1" ht="12.75">
      <c r="A172" s="74" t="s">
        <v>189</v>
      </c>
      <c r="B172" s="59" t="s">
        <v>190</v>
      </c>
      <c r="C172" s="75" t="s">
        <v>40</v>
      </c>
      <c r="D172" s="76">
        <v>100000</v>
      </c>
      <c r="E172" s="76"/>
      <c r="F172" s="25">
        <f t="shared" si="3"/>
        <v>100000</v>
      </c>
      <c r="G172" s="76"/>
      <c r="H172" s="76">
        <v>100000</v>
      </c>
      <c r="L172" s="4"/>
    </row>
    <row r="173" spans="1:12" s="41" customFormat="1" ht="12.75">
      <c r="A173" s="74" t="s">
        <v>191</v>
      </c>
      <c r="B173" s="59" t="s">
        <v>192</v>
      </c>
      <c r="C173" s="75" t="s">
        <v>40</v>
      </c>
      <c r="D173" s="76">
        <v>100000</v>
      </c>
      <c r="E173" s="76"/>
      <c r="F173" s="25">
        <f>D173+E173</f>
        <v>100000</v>
      </c>
      <c r="G173" s="76"/>
      <c r="H173" s="76">
        <v>100000</v>
      </c>
      <c r="L173" s="4"/>
    </row>
    <row r="174" spans="1:12" s="41" customFormat="1" ht="12.75">
      <c r="A174" s="74" t="s">
        <v>193</v>
      </c>
      <c r="B174" s="59" t="s">
        <v>194</v>
      </c>
      <c r="C174" s="75" t="s">
        <v>40</v>
      </c>
      <c r="D174" s="76">
        <v>28000</v>
      </c>
      <c r="E174" s="76"/>
      <c r="F174" s="25">
        <f t="shared" si="3"/>
        <v>28000</v>
      </c>
      <c r="G174" s="76"/>
      <c r="H174" s="76">
        <v>28000</v>
      </c>
      <c r="L174" s="4"/>
    </row>
    <row r="175" spans="1:12" s="41" customFormat="1" ht="12.75">
      <c r="A175" s="74" t="s">
        <v>195</v>
      </c>
      <c r="B175" s="59" t="s">
        <v>196</v>
      </c>
      <c r="C175" s="75" t="s">
        <v>40</v>
      </c>
      <c r="D175" s="76">
        <v>150000</v>
      </c>
      <c r="E175" s="76"/>
      <c r="F175" s="25">
        <f>D175+E175</f>
        <v>150000</v>
      </c>
      <c r="G175" s="76"/>
      <c r="H175" s="76">
        <v>150000</v>
      </c>
      <c r="L175" s="4"/>
    </row>
    <row r="176" spans="1:12" s="41" customFormat="1" ht="12.75">
      <c r="A176" s="74" t="s">
        <v>197</v>
      </c>
      <c r="B176" s="59" t="s">
        <v>198</v>
      </c>
      <c r="C176" s="75" t="s">
        <v>40</v>
      </c>
      <c r="D176" s="76">
        <v>260000</v>
      </c>
      <c r="E176" s="76"/>
      <c r="F176" s="25">
        <f t="shared" si="3"/>
        <v>260000</v>
      </c>
      <c r="G176" s="76"/>
      <c r="H176" s="76">
        <v>260000</v>
      </c>
      <c r="L176" s="4"/>
    </row>
    <row r="177" spans="1:12" s="41" customFormat="1" ht="12.75">
      <c r="A177" s="74" t="s">
        <v>199</v>
      </c>
      <c r="B177" s="59" t="s">
        <v>200</v>
      </c>
      <c r="C177" s="75" t="s">
        <v>40</v>
      </c>
      <c r="D177" s="76">
        <v>110000</v>
      </c>
      <c r="E177" s="76"/>
      <c r="F177" s="25">
        <f t="shared" si="3"/>
        <v>110000</v>
      </c>
      <c r="G177" s="76">
        <v>11000</v>
      </c>
      <c r="H177" s="76">
        <v>99000</v>
      </c>
      <c r="L177" s="4"/>
    </row>
    <row r="178" spans="1:12" s="41" customFormat="1" ht="12.75">
      <c r="A178" s="74" t="s">
        <v>201</v>
      </c>
      <c r="B178" s="59" t="s">
        <v>202</v>
      </c>
      <c r="C178" s="75" t="s">
        <v>40</v>
      </c>
      <c r="D178" s="76">
        <v>260000</v>
      </c>
      <c r="E178" s="76"/>
      <c r="F178" s="25">
        <f t="shared" si="3"/>
        <v>260000</v>
      </c>
      <c r="G178" s="76"/>
      <c r="H178" s="76">
        <v>260000</v>
      </c>
      <c r="L178" s="4"/>
    </row>
    <row r="179" spans="1:12" s="41" customFormat="1" ht="12.75">
      <c r="A179" s="74" t="s">
        <v>203</v>
      </c>
      <c r="B179" s="59" t="s">
        <v>204</v>
      </c>
      <c r="C179" s="75" t="s">
        <v>40</v>
      </c>
      <c r="D179" s="76">
        <v>7000</v>
      </c>
      <c r="E179" s="76"/>
      <c r="F179" s="25">
        <f t="shared" si="3"/>
        <v>7000</v>
      </c>
      <c r="G179" s="76"/>
      <c r="H179" s="76">
        <v>7000</v>
      </c>
      <c r="L179" s="4"/>
    </row>
    <row r="180" spans="1:12" s="41" customFormat="1" ht="12.75">
      <c r="A180" s="74" t="s">
        <v>205</v>
      </c>
      <c r="B180" s="59" t="s">
        <v>206</v>
      </c>
      <c r="C180" s="77" t="s">
        <v>40</v>
      </c>
      <c r="D180" s="27">
        <v>80000</v>
      </c>
      <c r="E180" s="27"/>
      <c r="F180" s="25">
        <f t="shared" si="3"/>
        <v>80000</v>
      </c>
      <c r="G180" s="76"/>
      <c r="H180" s="76">
        <v>80000</v>
      </c>
      <c r="L180" s="4"/>
    </row>
    <row r="181" spans="1:12" s="41" customFormat="1" ht="12.75">
      <c r="A181" s="74" t="s">
        <v>207</v>
      </c>
      <c r="B181" s="59" t="s">
        <v>208</v>
      </c>
      <c r="C181" s="77" t="s">
        <v>40</v>
      </c>
      <c r="D181" s="27">
        <v>8000</v>
      </c>
      <c r="E181" s="27"/>
      <c r="F181" s="25">
        <f t="shared" si="3"/>
        <v>8000</v>
      </c>
      <c r="G181" s="76"/>
      <c r="H181" s="76">
        <v>8000</v>
      </c>
      <c r="L181" s="4"/>
    </row>
    <row r="182" spans="1:12" s="41" customFormat="1" ht="12.75">
      <c r="A182" s="74" t="s">
        <v>330</v>
      </c>
      <c r="B182" s="59" t="s">
        <v>322</v>
      </c>
      <c r="C182" s="77" t="s">
        <v>40</v>
      </c>
      <c r="D182" s="27">
        <v>40000</v>
      </c>
      <c r="E182" s="27"/>
      <c r="F182" s="25">
        <f t="shared" si="3"/>
        <v>40000</v>
      </c>
      <c r="G182" s="76">
        <v>4000</v>
      </c>
      <c r="H182" s="76">
        <v>36000</v>
      </c>
      <c r="L182" s="4"/>
    </row>
    <row r="183" spans="1:12" s="41" customFormat="1" ht="12.75">
      <c r="A183" s="74" t="s">
        <v>331</v>
      </c>
      <c r="B183" s="59" t="s">
        <v>323</v>
      </c>
      <c r="C183" s="77" t="s">
        <v>40</v>
      </c>
      <c r="D183" s="27">
        <v>127000</v>
      </c>
      <c r="E183" s="27"/>
      <c r="F183" s="25">
        <f t="shared" si="3"/>
        <v>127000</v>
      </c>
      <c r="G183" s="76">
        <v>13000</v>
      </c>
      <c r="H183" s="76">
        <v>114000</v>
      </c>
      <c r="L183" s="4"/>
    </row>
    <row r="184" spans="1:12" s="41" customFormat="1" ht="12.75">
      <c r="A184" s="74" t="s">
        <v>332</v>
      </c>
      <c r="B184" s="59" t="s">
        <v>324</v>
      </c>
      <c r="C184" s="77" t="s">
        <v>40</v>
      </c>
      <c r="D184" s="27">
        <v>50000</v>
      </c>
      <c r="E184" s="27"/>
      <c r="F184" s="25">
        <f t="shared" si="3"/>
        <v>50000</v>
      </c>
      <c r="G184" s="76">
        <v>5000</v>
      </c>
      <c r="H184" s="76">
        <v>45000</v>
      </c>
      <c r="L184" s="4"/>
    </row>
    <row r="185" spans="1:12" s="41" customFormat="1" ht="12.75">
      <c r="A185" s="74" t="s">
        <v>333</v>
      </c>
      <c r="B185" s="59" t="s">
        <v>325</v>
      </c>
      <c r="C185" s="77" t="s">
        <v>40</v>
      </c>
      <c r="D185" s="27">
        <v>50000</v>
      </c>
      <c r="E185" s="27"/>
      <c r="F185" s="25">
        <f t="shared" si="3"/>
        <v>50000</v>
      </c>
      <c r="G185" s="76">
        <v>5000</v>
      </c>
      <c r="H185" s="76">
        <v>45000</v>
      </c>
      <c r="L185" s="4"/>
    </row>
    <row r="186" spans="1:12" s="41" customFormat="1" ht="12.75">
      <c r="A186" s="74" t="s">
        <v>334</v>
      </c>
      <c r="B186" s="59" t="s">
        <v>326</v>
      </c>
      <c r="C186" s="77" t="s">
        <v>40</v>
      </c>
      <c r="D186" s="27">
        <v>10000</v>
      </c>
      <c r="E186" s="27"/>
      <c r="F186" s="25">
        <f t="shared" si="3"/>
        <v>10000</v>
      </c>
      <c r="G186" s="76">
        <v>1000</v>
      </c>
      <c r="H186" s="76">
        <v>9000</v>
      </c>
      <c r="L186" s="4"/>
    </row>
    <row r="187" spans="1:12" s="41" customFormat="1" ht="12.75">
      <c r="A187" s="74" t="s">
        <v>335</v>
      </c>
      <c r="B187" s="59" t="s">
        <v>327</v>
      </c>
      <c r="C187" s="77" t="s">
        <v>40</v>
      </c>
      <c r="D187" s="27">
        <v>280000</v>
      </c>
      <c r="E187" s="27"/>
      <c r="F187" s="25">
        <f t="shared" si="3"/>
        <v>280000</v>
      </c>
      <c r="G187" s="76">
        <v>28000</v>
      </c>
      <c r="H187" s="76">
        <v>252000</v>
      </c>
      <c r="L187" s="4"/>
    </row>
    <row r="188" spans="1:12" s="41" customFormat="1" ht="12.75">
      <c r="A188" s="74" t="s">
        <v>336</v>
      </c>
      <c r="B188" s="59" t="s">
        <v>328</v>
      </c>
      <c r="C188" s="77" t="s">
        <v>40</v>
      </c>
      <c r="D188" s="27">
        <v>70000</v>
      </c>
      <c r="E188" s="27"/>
      <c r="F188" s="25">
        <f t="shared" si="3"/>
        <v>70000</v>
      </c>
      <c r="G188" s="76">
        <v>7000</v>
      </c>
      <c r="H188" s="76">
        <v>63000</v>
      </c>
      <c r="L188" s="4"/>
    </row>
    <row r="189" spans="1:12" s="41" customFormat="1" ht="12.75">
      <c r="A189" s="74" t="s">
        <v>337</v>
      </c>
      <c r="B189" s="59" t="s">
        <v>329</v>
      </c>
      <c r="C189" s="77" t="s">
        <v>40</v>
      </c>
      <c r="D189" s="27">
        <v>350000</v>
      </c>
      <c r="E189" s="27"/>
      <c r="F189" s="25">
        <f t="shared" si="3"/>
        <v>350000</v>
      </c>
      <c r="G189" s="76">
        <v>35000</v>
      </c>
      <c r="H189" s="76">
        <v>315000</v>
      </c>
      <c r="L189" s="4"/>
    </row>
    <row r="190" spans="1:14" ht="12.75">
      <c r="A190" s="64"/>
      <c r="B190" s="48" t="s">
        <v>209</v>
      </c>
      <c r="C190" s="65"/>
      <c r="D190" s="17">
        <f>D191+D234+D238+D241+D244+D252</f>
        <v>4073500</v>
      </c>
      <c r="E190" s="17">
        <f>E191+E234+E238+E241+E244+E252</f>
        <v>-278000</v>
      </c>
      <c r="F190" s="17">
        <f>F191+F234+F238+F241+F244+F252</f>
        <v>3795500</v>
      </c>
      <c r="G190" s="17">
        <f>G191+G234+G238+G241+G244+G252</f>
        <v>3782000</v>
      </c>
      <c r="H190" s="17">
        <f>H191+H234+H238+H241+H244+H252</f>
        <v>13500</v>
      </c>
      <c r="I190" s="41"/>
      <c r="M190" s="41"/>
      <c r="N190" s="41"/>
    </row>
    <row r="191" spans="1:14" ht="12.75">
      <c r="A191" s="78"/>
      <c r="B191" s="67" t="s">
        <v>210</v>
      </c>
      <c r="C191" s="68"/>
      <c r="D191" s="68">
        <f>D192+D199+D209+D212+D217+D221+D226+D229+D232</f>
        <v>2134000</v>
      </c>
      <c r="E191" s="68">
        <f>E192+E199+E209+E212+E217+E221+E226+E229+E232</f>
        <v>0</v>
      </c>
      <c r="F191" s="68">
        <f>F192+F199+F209+F212+F217+F221+F226+F229+F232</f>
        <v>2134000</v>
      </c>
      <c r="G191" s="68">
        <f>G192+G199+G209+G212+G217+G221+G226+G229+G232</f>
        <v>2134000</v>
      </c>
      <c r="H191" s="68">
        <f>H192+H199+H209+H212+H217+H221+H226+H229+H232</f>
        <v>0</v>
      </c>
      <c r="I191" s="41"/>
      <c r="M191" s="41"/>
      <c r="N191" s="41"/>
    </row>
    <row r="192" spans="1:12" s="41" customFormat="1" ht="12.75">
      <c r="A192" s="79"/>
      <c r="B192" s="80" t="s">
        <v>211</v>
      </c>
      <c r="C192" s="8"/>
      <c r="D192" s="81">
        <f>SUM(D193:D198)</f>
        <v>360000</v>
      </c>
      <c r="E192" s="81">
        <f>SUM(E193:E198)</f>
        <v>0</v>
      </c>
      <c r="F192" s="81">
        <f>SUM(F193:F198)</f>
        <v>360000</v>
      </c>
      <c r="G192" s="81">
        <f>SUM(G193:G198)</f>
        <v>360000</v>
      </c>
      <c r="H192" s="81">
        <f>SUM(H193:H195)</f>
        <v>0</v>
      </c>
      <c r="L192" s="4"/>
    </row>
    <row r="193" spans="1:12" s="41" customFormat="1" ht="12.75">
      <c r="A193" s="82">
        <v>1</v>
      </c>
      <c r="B193" s="28" t="s">
        <v>212</v>
      </c>
      <c r="C193" s="24" t="s">
        <v>45</v>
      </c>
      <c r="D193" s="25">
        <v>35000</v>
      </c>
      <c r="E193" s="25"/>
      <c r="F193" s="25">
        <f aca="true" t="shared" si="4" ref="F193:F255">D193+E193</f>
        <v>35000</v>
      </c>
      <c r="G193" s="35">
        <v>35000</v>
      </c>
      <c r="H193" s="83"/>
      <c r="L193" s="4"/>
    </row>
    <row r="194" spans="1:12" s="41" customFormat="1" ht="12.75">
      <c r="A194" s="82">
        <v>2</v>
      </c>
      <c r="B194" s="28" t="s">
        <v>213</v>
      </c>
      <c r="C194" s="24" t="s">
        <v>45</v>
      </c>
      <c r="D194" s="25">
        <v>5000</v>
      </c>
      <c r="E194" s="25"/>
      <c r="F194" s="25">
        <f>D194+E194</f>
        <v>5000</v>
      </c>
      <c r="G194" s="35">
        <v>5000</v>
      </c>
      <c r="H194" s="83"/>
      <c r="L194" s="4"/>
    </row>
    <row r="195" spans="1:12" s="41" customFormat="1" ht="12.75">
      <c r="A195" s="82">
        <v>3</v>
      </c>
      <c r="B195" s="28" t="s">
        <v>214</v>
      </c>
      <c r="C195" s="24" t="s">
        <v>45</v>
      </c>
      <c r="D195" s="25">
        <v>30000</v>
      </c>
      <c r="E195" s="25"/>
      <c r="F195" s="25">
        <f t="shared" si="4"/>
        <v>30000</v>
      </c>
      <c r="G195" s="35">
        <v>30000</v>
      </c>
      <c r="H195" s="83"/>
      <c r="L195" s="4"/>
    </row>
    <row r="196" spans="1:12" s="41" customFormat="1" ht="12.75">
      <c r="A196" s="82">
        <v>4</v>
      </c>
      <c r="B196" s="28" t="s">
        <v>353</v>
      </c>
      <c r="C196" s="24" t="s">
        <v>45</v>
      </c>
      <c r="D196" s="25">
        <v>85000</v>
      </c>
      <c r="E196" s="25"/>
      <c r="F196" s="25">
        <f t="shared" si="4"/>
        <v>85000</v>
      </c>
      <c r="G196" s="35">
        <v>85000</v>
      </c>
      <c r="H196" s="83"/>
      <c r="L196" s="4"/>
    </row>
    <row r="197" spans="1:12" s="41" customFormat="1" ht="12.75">
      <c r="A197" s="82">
        <v>5</v>
      </c>
      <c r="B197" s="28" t="s">
        <v>354</v>
      </c>
      <c r="C197" s="24" t="s">
        <v>45</v>
      </c>
      <c r="D197" s="25">
        <v>95000</v>
      </c>
      <c r="E197" s="25"/>
      <c r="F197" s="25">
        <f t="shared" si="4"/>
        <v>95000</v>
      </c>
      <c r="G197" s="35">
        <v>95000</v>
      </c>
      <c r="H197" s="83"/>
      <c r="L197" s="4"/>
    </row>
    <row r="198" spans="1:12" s="41" customFormat="1" ht="12.75">
      <c r="A198" s="82">
        <v>6</v>
      </c>
      <c r="B198" s="28" t="s">
        <v>366</v>
      </c>
      <c r="C198" s="24" t="s">
        <v>45</v>
      </c>
      <c r="D198" s="25">
        <v>110000</v>
      </c>
      <c r="E198" s="25"/>
      <c r="F198" s="25">
        <f t="shared" si="4"/>
        <v>110000</v>
      </c>
      <c r="G198" s="35">
        <v>110000</v>
      </c>
      <c r="H198" s="83"/>
      <c r="L198" s="4"/>
    </row>
    <row r="199" spans="1:12" s="41" customFormat="1" ht="12.75">
      <c r="A199" s="79"/>
      <c r="B199" s="80" t="s">
        <v>215</v>
      </c>
      <c r="C199" s="8"/>
      <c r="D199" s="20">
        <f>SUM(D200:D208)</f>
        <v>288500</v>
      </c>
      <c r="E199" s="20">
        <f>SUM(E200:E208)</f>
        <v>0</v>
      </c>
      <c r="F199" s="20">
        <f>SUM(F200:F208)</f>
        <v>288500</v>
      </c>
      <c r="G199" s="20">
        <f>SUM(G200:G208)</f>
        <v>288500</v>
      </c>
      <c r="H199" s="20">
        <f>SUM(H200:H208)</f>
        <v>0</v>
      </c>
      <c r="L199" s="4"/>
    </row>
    <row r="200" spans="1:12" s="41" customFormat="1" ht="12.75">
      <c r="A200" s="82">
        <v>7</v>
      </c>
      <c r="B200" s="28" t="s">
        <v>216</v>
      </c>
      <c r="C200" s="24" t="s">
        <v>45</v>
      </c>
      <c r="D200" s="25">
        <v>40000</v>
      </c>
      <c r="E200" s="25"/>
      <c r="F200" s="25">
        <f t="shared" si="4"/>
        <v>40000</v>
      </c>
      <c r="G200" s="35">
        <v>40000</v>
      </c>
      <c r="H200" s="81"/>
      <c r="L200" s="4"/>
    </row>
    <row r="201" spans="1:12" s="41" customFormat="1" ht="12.75">
      <c r="A201" s="82">
        <v>8</v>
      </c>
      <c r="B201" s="28" t="s">
        <v>217</v>
      </c>
      <c r="C201" s="24" t="s">
        <v>45</v>
      </c>
      <c r="D201" s="25">
        <v>3000</v>
      </c>
      <c r="E201" s="25"/>
      <c r="F201" s="25">
        <f t="shared" si="4"/>
        <v>3000</v>
      </c>
      <c r="G201" s="35">
        <v>3000</v>
      </c>
      <c r="H201" s="81"/>
      <c r="L201" s="4"/>
    </row>
    <row r="202" spans="1:12" s="41" customFormat="1" ht="25.5">
      <c r="A202" s="82">
        <v>9</v>
      </c>
      <c r="B202" s="28" t="s">
        <v>218</v>
      </c>
      <c r="C202" s="24" t="s">
        <v>45</v>
      </c>
      <c r="D202" s="25">
        <v>5000</v>
      </c>
      <c r="E202" s="25"/>
      <c r="F202" s="25">
        <f t="shared" si="4"/>
        <v>5000</v>
      </c>
      <c r="G202" s="35">
        <v>5000</v>
      </c>
      <c r="H202" s="81"/>
      <c r="L202" s="4"/>
    </row>
    <row r="203" spans="1:12" s="41" customFormat="1" ht="12.75">
      <c r="A203" s="82">
        <v>10</v>
      </c>
      <c r="B203" s="112" t="s">
        <v>219</v>
      </c>
      <c r="C203" s="24" t="s">
        <v>45</v>
      </c>
      <c r="D203" s="25">
        <v>105000</v>
      </c>
      <c r="E203" s="25"/>
      <c r="F203" s="25">
        <f t="shared" si="4"/>
        <v>105000</v>
      </c>
      <c r="G203" s="35">
        <v>105000</v>
      </c>
      <c r="H203" s="83"/>
      <c r="L203" s="4"/>
    </row>
    <row r="204" spans="1:12" s="41" customFormat="1" ht="12.75">
      <c r="A204" s="82">
        <v>11</v>
      </c>
      <c r="B204" s="28" t="s">
        <v>220</v>
      </c>
      <c r="C204" s="24" t="s">
        <v>45</v>
      </c>
      <c r="D204" s="25">
        <v>6000</v>
      </c>
      <c r="E204" s="25"/>
      <c r="F204" s="25">
        <f t="shared" si="4"/>
        <v>6000</v>
      </c>
      <c r="G204" s="35">
        <v>6000</v>
      </c>
      <c r="H204" s="83"/>
      <c r="L204" s="4"/>
    </row>
    <row r="205" spans="1:12" s="41" customFormat="1" ht="12.75">
      <c r="A205" s="82">
        <v>12</v>
      </c>
      <c r="B205" s="28" t="s">
        <v>349</v>
      </c>
      <c r="C205" s="24" t="s">
        <v>45</v>
      </c>
      <c r="D205" s="25">
        <v>16000</v>
      </c>
      <c r="E205" s="25"/>
      <c r="F205" s="25">
        <f t="shared" si="4"/>
        <v>16000</v>
      </c>
      <c r="G205" s="35">
        <v>16000</v>
      </c>
      <c r="H205" s="83"/>
      <c r="L205" s="4"/>
    </row>
    <row r="206" spans="1:12" s="41" customFormat="1" ht="12.75">
      <c r="A206" s="82">
        <v>13</v>
      </c>
      <c r="B206" s="28" t="s">
        <v>350</v>
      </c>
      <c r="C206" s="24" t="s">
        <v>45</v>
      </c>
      <c r="D206" s="25">
        <v>4500</v>
      </c>
      <c r="E206" s="25"/>
      <c r="F206" s="25">
        <f t="shared" si="4"/>
        <v>4500</v>
      </c>
      <c r="G206" s="35">
        <v>4500</v>
      </c>
      <c r="H206" s="83"/>
      <c r="L206" s="4"/>
    </row>
    <row r="207" spans="1:12" s="41" customFormat="1" ht="12.75">
      <c r="A207" s="82">
        <v>14</v>
      </c>
      <c r="B207" s="28" t="s">
        <v>351</v>
      </c>
      <c r="C207" s="24" t="s">
        <v>45</v>
      </c>
      <c r="D207" s="25">
        <v>9000</v>
      </c>
      <c r="E207" s="25"/>
      <c r="F207" s="25">
        <f t="shared" si="4"/>
        <v>9000</v>
      </c>
      <c r="G207" s="35">
        <v>9000</v>
      </c>
      <c r="H207" s="83"/>
      <c r="L207" s="4"/>
    </row>
    <row r="208" spans="1:12" s="41" customFormat="1" ht="12.75">
      <c r="A208" s="82">
        <v>15</v>
      </c>
      <c r="B208" s="28" t="s">
        <v>206</v>
      </c>
      <c r="C208" s="24" t="s">
        <v>45</v>
      </c>
      <c r="D208" s="25">
        <v>100000</v>
      </c>
      <c r="E208" s="25"/>
      <c r="F208" s="25">
        <f t="shared" si="4"/>
        <v>100000</v>
      </c>
      <c r="G208" s="35">
        <v>100000</v>
      </c>
      <c r="H208" s="83"/>
      <c r="L208" s="4"/>
    </row>
    <row r="209" spans="1:12" s="41" customFormat="1" ht="12.75">
      <c r="A209" s="79"/>
      <c r="B209" s="80" t="s">
        <v>221</v>
      </c>
      <c r="C209" s="18"/>
      <c r="D209" s="81">
        <f>SUM(D210:D211)</f>
        <v>75000</v>
      </c>
      <c r="E209" s="81">
        <f>SUM(E210:E211)</f>
        <v>0</v>
      </c>
      <c r="F209" s="81">
        <f>SUM(F210:F211)</f>
        <v>75000</v>
      </c>
      <c r="G209" s="81">
        <f>SUM(G210:G211)</f>
        <v>75000</v>
      </c>
      <c r="H209" s="81">
        <f>SUM(H210:H211)</f>
        <v>0</v>
      </c>
      <c r="L209" s="4"/>
    </row>
    <row r="210" spans="1:12" s="41" customFormat="1" ht="12.75">
      <c r="A210" s="82">
        <v>16</v>
      </c>
      <c r="B210" s="28" t="s">
        <v>222</v>
      </c>
      <c r="C210" s="24" t="s">
        <v>45</v>
      </c>
      <c r="D210" s="25">
        <v>74000</v>
      </c>
      <c r="E210" s="25"/>
      <c r="F210" s="25">
        <f t="shared" si="4"/>
        <v>74000</v>
      </c>
      <c r="G210" s="35">
        <v>74000</v>
      </c>
      <c r="H210" s="83"/>
      <c r="L210" s="4"/>
    </row>
    <row r="211" spans="1:12" s="41" customFormat="1" ht="12.75">
      <c r="A211" s="82">
        <v>17</v>
      </c>
      <c r="B211" s="28" t="s">
        <v>223</v>
      </c>
      <c r="C211" s="24" t="s">
        <v>45</v>
      </c>
      <c r="D211" s="25">
        <v>1000</v>
      </c>
      <c r="E211" s="25"/>
      <c r="F211" s="25">
        <f t="shared" si="4"/>
        <v>1000</v>
      </c>
      <c r="G211" s="35">
        <v>1000</v>
      </c>
      <c r="H211" s="83"/>
      <c r="L211" s="4"/>
    </row>
    <row r="212" spans="1:12" s="41" customFormat="1" ht="12.75">
      <c r="A212" s="79"/>
      <c r="B212" s="80" t="s">
        <v>224</v>
      </c>
      <c r="C212" s="18"/>
      <c r="D212" s="81">
        <f>SUM(D213:D216)</f>
        <v>467000</v>
      </c>
      <c r="E212" s="81">
        <f>SUM(E213:E216)</f>
        <v>0</v>
      </c>
      <c r="F212" s="81">
        <f>SUM(F213:F216)</f>
        <v>467000</v>
      </c>
      <c r="G212" s="81">
        <f>SUM(G213:G216)</f>
        <v>467000</v>
      </c>
      <c r="H212" s="81">
        <f>SUM(H213:H215)</f>
        <v>0</v>
      </c>
      <c r="L212" s="4"/>
    </row>
    <row r="213" spans="1:12" s="41" customFormat="1" ht="12.75">
      <c r="A213" s="82">
        <v>18</v>
      </c>
      <c r="B213" s="28" t="s">
        <v>225</v>
      </c>
      <c r="C213" s="24" t="s">
        <v>45</v>
      </c>
      <c r="D213" s="25">
        <v>220000</v>
      </c>
      <c r="E213" s="25"/>
      <c r="F213" s="25">
        <f t="shared" si="4"/>
        <v>220000</v>
      </c>
      <c r="G213" s="35">
        <v>220000</v>
      </c>
      <c r="H213" s="83"/>
      <c r="L213" s="4"/>
    </row>
    <row r="214" spans="1:12" s="41" customFormat="1" ht="12.75">
      <c r="A214" s="82">
        <v>19</v>
      </c>
      <c r="B214" s="28" t="s">
        <v>226</v>
      </c>
      <c r="C214" s="24" t="s">
        <v>45</v>
      </c>
      <c r="D214" s="25">
        <v>145000</v>
      </c>
      <c r="E214" s="25"/>
      <c r="F214" s="25">
        <f t="shared" si="4"/>
        <v>145000</v>
      </c>
      <c r="G214" s="35">
        <v>145000</v>
      </c>
      <c r="H214" s="83"/>
      <c r="L214" s="4"/>
    </row>
    <row r="215" spans="1:12" s="41" customFormat="1" ht="12.75">
      <c r="A215" s="82">
        <v>20</v>
      </c>
      <c r="B215" s="28" t="s">
        <v>227</v>
      </c>
      <c r="C215" s="24" t="s">
        <v>45</v>
      </c>
      <c r="D215" s="25">
        <v>40000</v>
      </c>
      <c r="E215" s="25"/>
      <c r="F215" s="25">
        <f t="shared" si="4"/>
        <v>40000</v>
      </c>
      <c r="G215" s="35">
        <v>40000</v>
      </c>
      <c r="H215" s="83"/>
      <c r="L215" s="4"/>
    </row>
    <row r="216" spans="1:12" s="41" customFormat="1" ht="12.75">
      <c r="A216" s="82">
        <v>21</v>
      </c>
      <c r="B216" s="28" t="s">
        <v>365</v>
      </c>
      <c r="C216" s="24" t="s">
        <v>45</v>
      </c>
      <c r="D216" s="25">
        <v>62000</v>
      </c>
      <c r="E216" s="25"/>
      <c r="F216" s="25">
        <f t="shared" si="4"/>
        <v>62000</v>
      </c>
      <c r="G216" s="35">
        <v>62000</v>
      </c>
      <c r="H216" s="83"/>
      <c r="L216" s="4"/>
    </row>
    <row r="217" spans="1:12" s="41" customFormat="1" ht="12.75">
      <c r="A217" s="79"/>
      <c r="B217" s="80" t="s">
        <v>228</v>
      </c>
      <c r="C217" s="18"/>
      <c r="D217" s="81">
        <f>SUM(D218:D220)</f>
        <v>248000</v>
      </c>
      <c r="E217" s="81">
        <f>SUM(E218:E220)</f>
        <v>0</v>
      </c>
      <c r="F217" s="81">
        <f>SUM(F218:F220)</f>
        <v>248000</v>
      </c>
      <c r="G217" s="81">
        <f>SUM(G218:G220)</f>
        <v>248000</v>
      </c>
      <c r="H217" s="81">
        <f>SUM(H218:H220)</f>
        <v>0</v>
      </c>
      <c r="L217" s="4"/>
    </row>
    <row r="218" spans="1:12" s="41" customFormat="1" ht="12.75">
      <c r="A218" s="82">
        <v>22</v>
      </c>
      <c r="B218" s="28" t="s">
        <v>229</v>
      </c>
      <c r="C218" s="24" t="s">
        <v>45</v>
      </c>
      <c r="D218" s="25">
        <v>140000</v>
      </c>
      <c r="E218" s="25"/>
      <c r="F218" s="25">
        <f t="shared" si="4"/>
        <v>140000</v>
      </c>
      <c r="G218" s="25">
        <v>140000</v>
      </c>
      <c r="H218" s="83"/>
      <c r="L218" s="4"/>
    </row>
    <row r="219" spans="1:12" s="41" customFormat="1" ht="12.75">
      <c r="A219" s="82">
        <v>23</v>
      </c>
      <c r="B219" s="28" t="s">
        <v>230</v>
      </c>
      <c r="C219" s="24" t="s">
        <v>45</v>
      </c>
      <c r="D219" s="25">
        <v>40000</v>
      </c>
      <c r="E219" s="25"/>
      <c r="F219" s="25">
        <f t="shared" si="4"/>
        <v>40000</v>
      </c>
      <c r="G219" s="25">
        <v>40000</v>
      </c>
      <c r="H219" s="83"/>
      <c r="L219" s="4"/>
    </row>
    <row r="220" spans="1:12" s="41" customFormat="1" ht="12.75">
      <c r="A220" s="82">
        <v>24</v>
      </c>
      <c r="B220" s="28" t="s">
        <v>352</v>
      </c>
      <c r="C220" s="24" t="s">
        <v>45</v>
      </c>
      <c r="D220" s="25">
        <v>68000</v>
      </c>
      <c r="E220" s="25"/>
      <c r="F220" s="25">
        <f t="shared" si="4"/>
        <v>68000</v>
      </c>
      <c r="G220" s="25">
        <v>68000</v>
      </c>
      <c r="H220" s="83"/>
      <c r="L220" s="4"/>
    </row>
    <row r="221" spans="1:14" s="85" customFormat="1" ht="12.75">
      <c r="A221" s="79"/>
      <c r="B221" s="84" t="s">
        <v>231</v>
      </c>
      <c r="C221" s="18"/>
      <c r="D221" s="81">
        <f>SUM(D222:D225)</f>
        <v>597000</v>
      </c>
      <c r="E221" s="81">
        <f>SUM(E222:E225)</f>
        <v>0</v>
      </c>
      <c r="F221" s="81">
        <f>SUM(F222:F225)</f>
        <v>597000</v>
      </c>
      <c r="G221" s="81">
        <f>SUM(G222:G225)</f>
        <v>597000</v>
      </c>
      <c r="H221" s="81">
        <f>SUM(H222:H224)</f>
        <v>0</v>
      </c>
      <c r="I221" s="41"/>
      <c r="L221" s="4"/>
      <c r="M221" s="41"/>
      <c r="N221" s="41"/>
    </row>
    <row r="222" spans="1:12" s="41" customFormat="1" ht="12.75">
      <c r="A222" s="82">
        <v>25</v>
      </c>
      <c r="B222" s="28" t="s">
        <v>232</v>
      </c>
      <c r="C222" s="24" t="s">
        <v>45</v>
      </c>
      <c r="D222" s="25">
        <v>22000</v>
      </c>
      <c r="E222" s="25"/>
      <c r="F222" s="25">
        <f t="shared" si="4"/>
        <v>22000</v>
      </c>
      <c r="G222" s="35">
        <v>22000</v>
      </c>
      <c r="H222" s="83"/>
      <c r="L222" s="4"/>
    </row>
    <row r="223" spans="1:12" s="41" customFormat="1" ht="12.75">
      <c r="A223" s="82">
        <v>26</v>
      </c>
      <c r="B223" s="28" t="s">
        <v>233</v>
      </c>
      <c r="C223" s="24" t="s">
        <v>45</v>
      </c>
      <c r="D223" s="25">
        <v>460000</v>
      </c>
      <c r="E223" s="25"/>
      <c r="F223" s="25">
        <f t="shared" si="4"/>
        <v>460000</v>
      </c>
      <c r="G223" s="35">
        <v>460000</v>
      </c>
      <c r="H223" s="83"/>
      <c r="L223" s="4"/>
    </row>
    <row r="224" spans="1:12" s="41" customFormat="1" ht="12.75">
      <c r="A224" s="82">
        <v>27</v>
      </c>
      <c r="B224" s="28" t="s">
        <v>355</v>
      </c>
      <c r="C224" s="24" t="s">
        <v>45</v>
      </c>
      <c r="D224" s="25">
        <v>15000</v>
      </c>
      <c r="E224" s="25"/>
      <c r="F224" s="25">
        <f t="shared" si="4"/>
        <v>15000</v>
      </c>
      <c r="G224" s="35">
        <v>15000</v>
      </c>
      <c r="H224" s="83"/>
      <c r="L224" s="4"/>
    </row>
    <row r="225" spans="1:12" s="41" customFormat="1" ht="12.75">
      <c r="A225" s="82">
        <v>28</v>
      </c>
      <c r="B225" s="28" t="s">
        <v>367</v>
      </c>
      <c r="C225" s="24" t="s">
        <v>45</v>
      </c>
      <c r="D225" s="25">
        <v>100000</v>
      </c>
      <c r="E225" s="25"/>
      <c r="F225" s="25">
        <f t="shared" si="4"/>
        <v>100000</v>
      </c>
      <c r="G225" s="35">
        <v>100000</v>
      </c>
      <c r="H225" s="83"/>
      <c r="L225" s="4"/>
    </row>
    <row r="226" spans="1:12" s="41" customFormat="1" ht="12.75">
      <c r="A226" s="86"/>
      <c r="B226" s="80" t="s">
        <v>234</v>
      </c>
      <c r="C226" s="18"/>
      <c r="D226" s="81">
        <f>SUM(D227:D228)</f>
        <v>10000</v>
      </c>
      <c r="E226" s="81">
        <f>SUM(E227:E228)</f>
        <v>0</v>
      </c>
      <c r="F226" s="81">
        <f>SUM(F227:F228)</f>
        <v>10000</v>
      </c>
      <c r="G226" s="81">
        <f>SUM(G227:G228)</f>
        <v>10000</v>
      </c>
      <c r="H226" s="81">
        <f>SUM(H227:H228)</f>
        <v>0</v>
      </c>
      <c r="L226" s="4"/>
    </row>
    <row r="227" spans="1:12" s="41" customFormat="1" ht="12.75">
      <c r="A227" s="69">
        <v>29</v>
      </c>
      <c r="B227" s="28" t="s">
        <v>235</v>
      </c>
      <c r="C227" s="24" t="s">
        <v>45</v>
      </c>
      <c r="D227" s="25">
        <v>10000</v>
      </c>
      <c r="E227" s="25"/>
      <c r="F227" s="25">
        <f t="shared" si="4"/>
        <v>10000</v>
      </c>
      <c r="G227" s="35">
        <v>10000</v>
      </c>
      <c r="H227" s="81"/>
      <c r="L227" s="4"/>
    </row>
    <row r="228" spans="1:12" s="41" customFormat="1" ht="12.75">
      <c r="A228" s="69">
        <v>30</v>
      </c>
      <c r="B228" s="28" t="s">
        <v>236</v>
      </c>
      <c r="C228" s="24" t="s">
        <v>45</v>
      </c>
      <c r="D228" s="25">
        <v>0</v>
      </c>
      <c r="E228" s="25"/>
      <c r="F228" s="25">
        <f t="shared" si="4"/>
        <v>0</v>
      </c>
      <c r="G228" s="25">
        <v>0</v>
      </c>
      <c r="H228" s="35"/>
      <c r="L228" s="4"/>
    </row>
    <row r="229" spans="1:12" s="41" customFormat="1" ht="12.75">
      <c r="A229" s="69"/>
      <c r="B229" s="80" t="s">
        <v>356</v>
      </c>
      <c r="C229" s="24"/>
      <c r="D229" s="81">
        <f>D230+D231</f>
        <v>28500</v>
      </c>
      <c r="E229" s="81">
        <f>E230+E231</f>
        <v>0</v>
      </c>
      <c r="F229" s="81">
        <f>F230+F231</f>
        <v>28500</v>
      </c>
      <c r="G229" s="81">
        <f>G230+G231</f>
        <v>28500</v>
      </c>
      <c r="H229" s="81">
        <f>H230+H231</f>
        <v>0</v>
      </c>
      <c r="L229" s="4"/>
    </row>
    <row r="230" spans="1:12" s="41" customFormat="1" ht="12.75">
      <c r="A230" s="69">
        <v>31</v>
      </c>
      <c r="B230" s="28" t="s">
        <v>357</v>
      </c>
      <c r="C230" s="24" t="s">
        <v>45</v>
      </c>
      <c r="D230" s="25">
        <v>3500</v>
      </c>
      <c r="E230" s="25"/>
      <c r="F230" s="25">
        <f t="shared" si="4"/>
        <v>3500</v>
      </c>
      <c r="G230" s="25">
        <v>3500</v>
      </c>
      <c r="H230" s="35"/>
      <c r="L230" s="4"/>
    </row>
    <row r="231" spans="1:12" s="41" customFormat="1" ht="25.5">
      <c r="A231" s="69">
        <v>32</v>
      </c>
      <c r="B231" s="28" t="s">
        <v>358</v>
      </c>
      <c r="C231" s="24" t="s">
        <v>45</v>
      </c>
      <c r="D231" s="25">
        <v>25000</v>
      </c>
      <c r="E231" s="25"/>
      <c r="F231" s="25">
        <f t="shared" si="4"/>
        <v>25000</v>
      </c>
      <c r="G231" s="25">
        <v>25000</v>
      </c>
      <c r="H231" s="35"/>
      <c r="L231" s="4"/>
    </row>
    <row r="232" spans="1:14" s="85" customFormat="1" ht="12.75">
      <c r="A232" s="86"/>
      <c r="B232" s="84" t="s">
        <v>359</v>
      </c>
      <c r="C232" s="8"/>
      <c r="D232" s="20">
        <f>D233</f>
        <v>60000</v>
      </c>
      <c r="E232" s="20">
        <f>E233</f>
        <v>0</v>
      </c>
      <c r="F232" s="20">
        <f>F233</f>
        <v>60000</v>
      </c>
      <c r="G232" s="20">
        <f>G233</f>
        <v>60000</v>
      </c>
      <c r="H232" s="20">
        <f>H233</f>
        <v>0</v>
      </c>
      <c r="I232" s="41"/>
      <c r="L232" s="4"/>
      <c r="M232" s="41"/>
      <c r="N232" s="41"/>
    </row>
    <row r="233" spans="1:12" s="41" customFormat="1" ht="12.75">
      <c r="A233" s="69">
        <v>33</v>
      </c>
      <c r="B233" s="28" t="s">
        <v>360</v>
      </c>
      <c r="C233" s="24" t="s">
        <v>45</v>
      </c>
      <c r="D233" s="25">
        <v>60000</v>
      </c>
      <c r="E233" s="25"/>
      <c r="F233" s="25">
        <f t="shared" si="4"/>
        <v>60000</v>
      </c>
      <c r="G233" s="25">
        <v>60000</v>
      </c>
      <c r="H233" s="35"/>
      <c r="L233" s="4"/>
    </row>
    <row r="234" spans="1:12" s="41" customFormat="1" ht="12.75">
      <c r="A234" s="78"/>
      <c r="B234" s="87" t="s">
        <v>237</v>
      </c>
      <c r="C234" s="73"/>
      <c r="D234" s="68">
        <f>SUM(D235:D237)</f>
        <v>1650000</v>
      </c>
      <c r="E234" s="68">
        <f>SUM(E235:E237)</f>
        <v>-308000</v>
      </c>
      <c r="F234" s="68">
        <f>SUM(F235:F237)</f>
        <v>1342000</v>
      </c>
      <c r="G234" s="68">
        <f>SUM(G235:G237)</f>
        <v>1342000</v>
      </c>
      <c r="H234" s="68">
        <f>SUM(H235:H237)</f>
        <v>0</v>
      </c>
      <c r="L234" s="4"/>
    </row>
    <row r="235" spans="1:12" s="41" customFormat="1" ht="12.75">
      <c r="A235" s="50" t="s">
        <v>108</v>
      </c>
      <c r="B235" s="28" t="s">
        <v>238</v>
      </c>
      <c r="C235" s="24" t="s">
        <v>45</v>
      </c>
      <c r="D235" s="88">
        <v>1650000</v>
      </c>
      <c r="E235" s="88">
        <v>-354000</v>
      </c>
      <c r="F235" s="25">
        <f t="shared" si="4"/>
        <v>1296000</v>
      </c>
      <c r="G235" s="88">
        <f>1650000-354000</f>
        <v>1296000</v>
      </c>
      <c r="H235" s="40"/>
      <c r="L235" s="4"/>
    </row>
    <row r="236" spans="1:12" s="41" customFormat="1" ht="12.75">
      <c r="A236" s="50" t="s">
        <v>111</v>
      </c>
      <c r="B236" s="28" t="s">
        <v>376</v>
      </c>
      <c r="C236" s="24" t="s">
        <v>45</v>
      </c>
      <c r="D236" s="88"/>
      <c r="E236" s="88">
        <v>35000</v>
      </c>
      <c r="F236" s="25">
        <f t="shared" si="4"/>
        <v>35000</v>
      </c>
      <c r="G236" s="88">
        <v>35000</v>
      </c>
      <c r="H236" s="40"/>
      <c r="L236" s="4"/>
    </row>
    <row r="237" spans="1:12" s="41" customFormat="1" ht="12.75">
      <c r="A237" s="50" t="s">
        <v>113</v>
      </c>
      <c r="B237" s="28" t="s">
        <v>377</v>
      </c>
      <c r="C237" s="24" t="s">
        <v>45</v>
      </c>
      <c r="D237" s="88"/>
      <c r="E237" s="88">
        <v>11000</v>
      </c>
      <c r="F237" s="25">
        <f t="shared" si="4"/>
        <v>11000</v>
      </c>
      <c r="G237" s="88">
        <v>11000</v>
      </c>
      <c r="H237" s="40"/>
      <c r="L237" s="4"/>
    </row>
    <row r="238" spans="1:12" s="41" customFormat="1" ht="12.75">
      <c r="A238" s="78"/>
      <c r="B238" s="87" t="s">
        <v>239</v>
      </c>
      <c r="C238" s="89"/>
      <c r="D238" s="68">
        <f>SUM(D239:D240)</f>
        <v>19000</v>
      </c>
      <c r="E238" s="68">
        <f>SUM(E239:E240)</f>
        <v>0</v>
      </c>
      <c r="F238" s="68">
        <f>SUM(F239:F240)</f>
        <v>19000</v>
      </c>
      <c r="G238" s="68">
        <f>SUM(G239:G240)</f>
        <v>19000</v>
      </c>
      <c r="H238" s="68">
        <f>SUM(H239:H240)</f>
        <v>0</v>
      </c>
      <c r="L238" s="4"/>
    </row>
    <row r="239" spans="1:12" s="41" customFormat="1" ht="12.75">
      <c r="A239" s="74" t="s">
        <v>108</v>
      </c>
      <c r="B239" s="45" t="s">
        <v>240</v>
      </c>
      <c r="C239" s="90" t="s">
        <v>45</v>
      </c>
      <c r="D239" s="25">
        <v>16000</v>
      </c>
      <c r="E239" s="25"/>
      <c r="F239" s="25">
        <f t="shared" si="4"/>
        <v>16000</v>
      </c>
      <c r="G239" s="40">
        <v>16000</v>
      </c>
      <c r="H239" s="38"/>
      <c r="L239" s="4"/>
    </row>
    <row r="240" spans="1:12" s="41" customFormat="1" ht="12.75">
      <c r="A240" s="74" t="s">
        <v>111</v>
      </c>
      <c r="B240" s="22" t="s">
        <v>241</v>
      </c>
      <c r="C240" s="90" t="s">
        <v>45</v>
      </c>
      <c r="D240" s="25">
        <v>3000</v>
      </c>
      <c r="E240" s="25"/>
      <c r="F240" s="25">
        <f t="shared" si="4"/>
        <v>3000</v>
      </c>
      <c r="G240" s="25">
        <v>3000</v>
      </c>
      <c r="H240" s="40"/>
      <c r="L240" s="4"/>
    </row>
    <row r="241" spans="1:12" s="41" customFormat="1" ht="25.5">
      <c r="A241" s="78"/>
      <c r="B241" s="87" t="s">
        <v>242</v>
      </c>
      <c r="C241" s="89"/>
      <c r="D241" s="68">
        <f>SUM(D242:D243)</f>
        <v>10000</v>
      </c>
      <c r="E241" s="68">
        <f>SUM(E242:E243)</f>
        <v>0</v>
      </c>
      <c r="F241" s="68">
        <f>SUM(F242:F243)</f>
        <v>10000</v>
      </c>
      <c r="G241" s="68">
        <f>SUM(G242:G243)</f>
        <v>0</v>
      </c>
      <c r="H241" s="68">
        <f>SUM(H242:H243)</f>
        <v>10000</v>
      </c>
      <c r="L241" s="4"/>
    </row>
    <row r="242" spans="1:12" s="41" customFormat="1" ht="12.75">
      <c r="A242" s="50" t="s">
        <v>108</v>
      </c>
      <c r="B242" s="28" t="s">
        <v>243</v>
      </c>
      <c r="C242" s="52" t="s">
        <v>45</v>
      </c>
      <c r="D242" s="25">
        <v>5200</v>
      </c>
      <c r="E242" s="25"/>
      <c r="F242" s="25">
        <f t="shared" si="4"/>
        <v>5200</v>
      </c>
      <c r="G242" s="40"/>
      <c r="H242" s="40">
        <f>6500-1300</f>
        <v>5200</v>
      </c>
      <c r="L242" s="4"/>
    </row>
    <row r="243" spans="1:12" s="41" customFormat="1" ht="12.75">
      <c r="A243" s="50" t="s">
        <v>111</v>
      </c>
      <c r="B243" s="28" t="s">
        <v>244</v>
      </c>
      <c r="C243" s="52" t="s">
        <v>45</v>
      </c>
      <c r="D243" s="25">
        <v>4800</v>
      </c>
      <c r="E243" s="25"/>
      <c r="F243" s="25">
        <f t="shared" si="4"/>
        <v>4800</v>
      </c>
      <c r="G243" s="40"/>
      <c r="H243" s="40">
        <f>3500+1300</f>
        <v>4800</v>
      </c>
      <c r="L243" s="4"/>
    </row>
    <row r="244" spans="1:12" s="41" customFormat="1" ht="12.75">
      <c r="A244" s="78"/>
      <c r="B244" s="87" t="s">
        <v>245</v>
      </c>
      <c r="C244" s="89"/>
      <c r="D244" s="91">
        <f>SUM(D245:D251)</f>
        <v>260500</v>
      </c>
      <c r="E244" s="91">
        <f>SUM(E245:E251)</f>
        <v>0</v>
      </c>
      <c r="F244" s="91">
        <f>SUM(F245:F251)</f>
        <v>260500</v>
      </c>
      <c r="G244" s="91">
        <f>SUM(G245:G251)</f>
        <v>257000</v>
      </c>
      <c r="H244" s="91">
        <f>SUM(H245:H251)</f>
        <v>3500</v>
      </c>
      <c r="L244" s="4"/>
    </row>
    <row r="245" spans="1:12" s="41" customFormat="1" ht="12.75">
      <c r="A245" s="50" t="s">
        <v>108</v>
      </c>
      <c r="B245" s="45" t="s">
        <v>246</v>
      </c>
      <c r="C245" s="52" t="s">
        <v>45</v>
      </c>
      <c r="D245" s="25">
        <v>220000</v>
      </c>
      <c r="E245" s="25"/>
      <c r="F245" s="25">
        <f t="shared" si="4"/>
        <v>220000</v>
      </c>
      <c r="G245" s="25">
        <v>220000</v>
      </c>
      <c r="H245" s="40"/>
      <c r="L245" s="4"/>
    </row>
    <row r="246" spans="1:12" s="41" customFormat="1" ht="12.75">
      <c r="A246" s="50" t="s">
        <v>111</v>
      </c>
      <c r="B246" s="45" t="s">
        <v>247</v>
      </c>
      <c r="C246" s="52" t="s">
        <v>45</v>
      </c>
      <c r="D246" s="25">
        <v>22000</v>
      </c>
      <c r="E246" s="25"/>
      <c r="F246" s="25">
        <f t="shared" si="4"/>
        <v>22000</v>
      </c>
      <c r="G246" s="31">
        <v>22000</v>
      </c>
      <c r="H246" s="40"/>
      <c r="L246" s="4"/>
    </row>
    <row r="247" spans="1:12" s="41" customFormat="1" ht="12.75">
      <c r="A247" s="50" t="s">
        <v>113</v>
      </c>
      <c r="B247" s="45" t="s">
        <v>248</v>
      </c>
      <c r="C247" s="52" t="s">
        <v>45</v>
      </c>
      <c r="D247" s="25">
        <v>5500</v>
      </c>
      <c r="E247" s="25"/>
      <c r="F247" s="25">
        <f t="shared" si="4"/>
        <v>5500</v>
      </c>
      <c r="G247" s="31">
        <v>5500</v>
      </c>
      <c r="H247" s="40"/>
      <c r="L247" s="4"/>
    </row>
    <row r="248" spans="1:12" s="41" customFormat="1" ht="12.75">
      <c r="A248" s="50" t="s">
        <v>115</v>
      </c>
      <c r="B248" s="45" t="s">
        <v>249</v>
      </c>
      <c r="C248" s="52" t="s">
        <v>45</v>
      </c>
      <c r="D248" s="25">
        <v>4000</v>
      </c>
      <c r="E248" s="25"/>
      <c r="F248" s="25">
        <f t="shared" si="4"/>
        <v>4000</v>
      </c>
      <c r="G248" s="31">
        <v>4000</v>
      </c>
      <c r="H248" s="40"/>
      <c r="L248" s="4"/>
    </row>
    <row r="249" spans="1:12" s="41" customFormat="1" ht="12.75">
      <c r="A249" s="50" t="s">
        <v>118</v>
      </c>
      <c r="B249" s="45" t="s">
        <v>250</v>
      </c>
      <c r="C249" s="52" t="s">
        <v>45</v>
      </c>
      <c r="D249" s="25">
        <v>3500</v>
      </c>
      <c r="E249" s="25"/>
      <c r="F249" s="25">
        <f>D249+E249</f>
        <v>3500</v>
      </c>
      <c r="G249" s="31">
        <v>3500</v>
      </c>
      <c r="H249" s="40"/>
      <c r="L249" s="4"/>
    </row>
    <row r="250" spans="1:12" s="41" customFormat="1" ht="12.75">
      <c r="A250" s="50" t="s">
        <v>120</v>
      </c>
      <c r="B250" s="45" t="s">
        <v>251</v>
      </c>
      <c r="C250" s="52" t="s">
        <v>45</v>
      </c>
      <c r="D250" s="25">
        <v>2000</v>
      </c>
      <c r="E250" s="25"/>
      <c r="F250" s="25">
        <f t="shared" si="4"/>
        <v>2000</v>
      </c>
      <c r="G250" s="31">
        <v>2000</v>
      </c>
      <c r="H250" s="40"/>
      <c r="L250" s="4"/>
    </row>
    <row r="251" spans="1:12" s="41" customFormat="1" ht="12.75">
      <c r="A251" s="50" t="s">
        <v>122</v>
      </c>
      <c r="B251" s="45" t="s">
        <v>340</v>
      </c>
      <c r="C251" s="52" t="s">
        <v>45</v>
      </c>
      <c r="D251" s="25">
        <v>3500</v>
      </c>
      <c r="E251" s="25"/>
      <c r="F251" s="25">
        <f t="shared" si="4"/>
        <v>3500</v>
      </c>
      <c r="G251" s="31"/>
      <c r="H251" s="40">
        <v>3500</v>
      </c>
      <c r="L251" s="4"/>
    </row>
    <row r="252" spans="1:12" s="41" customFormat="1" ht="25.5">
      <c r="A252" s="78"/>
      <c r="B252" s="87" t="s">
        <v>381</v>
      </c>
      <c r="C252" s="89"/>
      <c r="D252" s="68">
        <f>SUM(D253:D255)</f>
        <v>0</v>
      </c>
      <c r="E252" s="68">
        <f>SUM(E253:E255)</f>
        <v>30000</v>
      </c>
      <c r="F252" s="68">
        <f>SUM(F253:F255)</f>
        <v>30000</v>
      </c>
      <c r="G252" s="68">
        <f>SUM(G253:G255)</f>
        <v>30000</v>
      </c>
      <c r="H252" s="68">
        <f>SUM(H253:H255)</f>
        <v>0</v>
      </c>
      <c r="L252" s="4"/>
    </row>
    <row r="253" spans="1:12" s="41" customFormat="1" ht="12.75">
      <c r="A253" s="50" t="s">
        <v>108</v>
      </c>
      <c r="B253" s="45" t="s">
        <v>382</v>
      </c>
      <c r="C253" s="52" t="s">
        <v>45</v>
      </c>
      <c r="D253" s="25"/>
      <c r="E253" s="25">
        <v>12000</v>
      </c>
      <c r="F253" s="25">
        <f t="shared" si="4"/>
        <v>12000</v>
      </c>
      <c r="G253" s="31">
        <v>12000</v>
      </c>
      <c r="H253" s="40"/>
      <c r="L253" s="4"/>
    </row>
    <row r="254" spans="1:12" s="41" customFormat="1" ht="12.75">
      <c r="A254" s="50" t="s">
        <v>111</v>
      </c>
      <c r="B254" s="45" t="s">
        <v>383</v>
      </c>
      <c r="C254" s="52" t="s">
        <v>45</v>
      </c>
      <c r="D254" s="25"/>
      <c r="E254" s="25">
        <v>9000</v>
      </c>
      <c r="F254" s="25">
        <f t="shared" si="4"/>
        <v>9000</v>
      </c>
      <c r="G254" s="31">
        <v>9000</v>
      </c>
      <c r="H254" s="40"/>
      <c r="L254" s="4"/>
    </row>
    <row r="255" spans="1:12" s="41" customFormat="1" ht="12.75">
      <c r="A255" s="50" t="s">
        <v>113</v>
      </c>
      <c r="B255" s="45" t="s">
        <v>22</v>
      </c>
      <c r="C255" s="52" t="s">
        <v>45</v>
      </c>
      <c r="D255" s="25"/>
      <c r="E255" s="25">
        <v>9000</v>
      </c>
      <c r="F255" s="25">
        <f t="shared" si="4"/>
        <v>9000</v>
      </c>
      <c r="G255" s="31">
        <v>9000</v>
      </c>
      <c r="H255" s="40"/>
      <c r="L255" s="4"/>
    </row>
    <row r="256" spans="1:12" s="41" customFormat="1" ht="25.5">
      <c r="A256" s="49"/>
      <c r="B256" s="92" t="s">
        <v>252</v>
      </c>
      <c r="C256" s="16"/>
      <c r="D256" s="93">
        <f>D257+D260+D262+D268</f>
        <v>2500000</v>
      </c>
      <c r="E256" s="93">
        <f>E257+E260+E262+E268</f>
        <v>30000</v>
      </c>
      <c r="F256" s="93">
        <f>F257+F260+F262+F268</f>
        <v>2530000</v>
      </c>
      <c r="G256" s="93">
        <f>G257+G260+G262+G268</f>
        <v>2530000</v>
      </c>
      <c r="H256" s="93">
        <f>H257+H260+H262+H268</f>
        <v>0</v>
      </c>
      <c r="L256" s="4"/>
    </row>
    <row r="257" spans="1:14" s="85" customFormat="1" ht="12.75">
      <c r="A257" s="9"/>
      <c r="B257" s="42" t="s">
        <v>253</v>
      </c>
      <c r="C257" s="9"/>
      <c r="D257" s="94">
        <f>SUM(D258:D259)</f>
        <v>1891000</v>
      </c>
      <c r="E257" s="94">
        <f>SUM(E258:E259)</f>
        <v>0</v>
      </c>
      <c r="F257" s="94">
        <f>SUM(F258:F259)</f>
        <v>1891000</v>
      </c>
      <c r="G257" s="94">
        <f>SUM(G258:G259)</f>
        <v>1891000</v>
      </c>
      <c r="H257" s="94">
        <f>SUM(H258:H259)</f>
        <v>0</v>
      </c>
      <c r="I257" s="41"/>
      <c r="L257" s="4"/>
      <c r="M257" s="41"/>
      <c r="N257" s="41"/>
    </row>
    <row r="258" spans="1:12" s="41" customFormat="1" ht="12.75">
      <c r="A258" s="95">
        <v>1</v>
      </c>
      <c r="B258" s="45" t="s">
        <v>254</v>
      </c>
      <c r="C258" s="90" t="s">
        <v>255</v>
      </c>
      <c r="D258" s="25">
        <v>1284000</v>
      </c>
      <c r="E258" s="25"/>
      <c r="F258" s="25">
        <f>D258+E258</f>
        <v>1284000</v>
      </c>
      <c r="G258" s="96">
        <v>1284000</v>
      </c>
      <c r="H258" s="97"/>
      <c r="L258" s="4"/>
    </row>
    <row r="259" spans="1:12" s="41" customFormat="1" ht="25.5">
      <c r="A259" s="95">
        <v>2</v>
      </c>
      <c r="B259" s="45" t="s">
        <v>256</v>
      </c>
      <c r="C259" s="90" t="s">
        <v>255</v>
      </c>
      <c r="D259" s="25">
        <v>607000</v>
      </c>
      <c r="E259" s="25"/>
      <c r="F259" s="25">
        <f>D259+E259</f>
        <v>607000</v>
      </c>
      <c r="G259" s="96">
        <v>607000</v>
      </c>
      <c r="H259" s="97"/>
      <c r="L259" s="4"/>
    </row>
    <row r="260" spans="1:14" s="85" customFormat="1" ht="12.75">
      <c r="A260" s="98"/>
      <c r="B260" s="42" t="s">
        <v>257</v>
      </c>
      <c r="C260" s="99"/>
      <c r="D260" s="94">
        <f>SUM(D261:D261)</f>
        <v>120000</v>
      </c>
      <c r="E260" s="94">
        <f>SUM(E261:E261)</f>
        <v>0</v>
      </c>
      <c r="F260" s="94">
        <f>SUM(F261:F261)</f>
        <v>120000</v>
      </c>
      <c r="G260" s="94">
        <f>SUM(G261:G261)</f>
        <v>120000</v>
      </c>
      <c r="H260" s="94">
        <f>SUM(H261:H261)</f>
        <v>0</v>
      </c>
      <c r="I260" s="41"/>
      <c r="L260" s="4"/>
      <c r="M260" s="41"/>
      <c r="N260" s="41"/>
    </row>
    <row r="261" spans="1:12" s="41" customFormat="1" ht="30.75" customHeight="1">
      <c r="A261" s="95">
        <v>1</v>
      </c>
      <c r="B261" s="45" t="s">
        <v>258</v>
      </c>
      <c r="C261" s="90" t="s">
        <v>259</v>
      </c>
      <c r="D261" s="25">
        <v>120000</v>
      </c>
      <c r="E261" s="25"/>
      <c r="F261" s="25">
        <f>D261+E261</f>
        <v>120000</v>
      </c>
      <c r="G261" s="96">
        <v>120000</v>
      </c>
      <c r="H261" s="100"/>
      <c r="L261" s="4"/>
    </row>
    <row r="262" spans="1:14" s="85" customFormat="1" ht="12.75">
      <c r="A262" s="98"/>
      <c r="B262" s="42" t="s">
        <v>260</v>
      </c>
      <c r="C262" s="99"/>
      <c r="D262" s="94">
        <f>SUM(D263:D267)</f>
        <v>369000</v>
      </c>
      <c r="E262" s="94">
        <f>SUM(E263:E267)</f>
        <v>30000</v>
      </c>
      <c r="F262" s="94">
        <f>SUM(F263:F267)</f>
        <v>399000</v>
      </c>
      <c r="G262" s="94">
        <f>SUM(G263:G267)</f>
        <v>399000</v>
      </c>
      <c r="H262" s="94">
        <f>SUM(H263:H267)</f>
        <v>0</v>
      </c>
      <c r="I262" s="41"/>
      <c r="L262" s="4"/>
      <c r="M262" s="41"/>
      <c r="N262" s="41"/>
    </row>
    <row r="263" spans="1:12" s="41" customFormat="1" ht="15" customHeight="1">
      <c r="A263" s="95">
        <v>1</v>
      </c>
      <c r="B263" s="45" t="s">
        <v>370</v>
      </c>
      <c r="C263" s="90" t="s">
        <v>261</v>
      </c>
      <c r="D263" s="25">
        <v>120000</v>
      </c>
      <c r="E263" s="25"/>
      <c r="F263" s="25">
        <f>D263+E263</f>
        <v>120000</v>
      </c>
      <c r="G263" s="96">
        <f>120000</f>
        <v>120000</v>
      </c>
      <c r="H263" s="100"/>
      <c r="L263" s="4"/>
    </row>
    <row r="264" spans="1:12" s="41" customFormat="1" ht="12.75">
      <c r="A264" s="95">
        <v>2</v>
      </c>
      <c r="B264" s="45" t="s">
        <v>380</v>
      </c>
      <c r="C264" s="90" t="s">
        <v>261</v>
      </c>
      <c r="D264" s="25">
        <v>120000</v>
      </c>
      <c r="E264" s="25">
        <v>30000</v>
      </c>
      <c r="F264" s="25">
        <f>D264+E264</f>
        <v>150000</v>
      </c>
      <c r="G264" s="96">
        <f>120000+30000</f>
        <v>150000</v>
      </c>
      <c r="H264" s="100"/>
      <c r="L264" s="4"/>
    </row>
    <row r="265" spans="1:12" s="41" customFormat="1" ht="12.75">
      <c r="A265" s="95">
        <v>3</v>
      </c>
      <c r="B265" s="45" t="s">
        <v>262</v>
      </c>
      <c r="C265" s="90" t="s">
        <v>261</v>
      </c>
      <c r="D265" s="25">
        <v>59000</v>
      </c>
      <c r="E265" s="25"/>
      <c r="F265" s="25">
        <f>D265+E265</f>
        <v>59000</v>
      </c>
      <c r="G265" s="96">
        <v>59000</v>
      </c>
      <c r="H265" s="100"/>
      <c r="L265" s="4"/>
    </row>
    <row r="266" spans="1:12" s="41" customFormat="1" ht="12.75">
      <c r="A266" s="95">
        <v>4</v>
      </c>
      <c r="B266" s="45" t="s">
        <v>263</v>
      </c>
      <c r="C266" s="90" t="s">
        <v>261</v>
      </c>
      <c r="D266" s="25">
        <v>35000</v>
      </c>
      <c r="E266" s="25"/>
      <c r="F266" s="25">
        <f>D266+E266</f>
        <v>35000</v>
      </c>
      <c r="G266" s="96">
        <v>35000</v>
      </c>
      <c r="H266" s="100"/>
      <c r="L266" s="4"/>
    </row>
    <row r="267" spans="1:12" s="41" customFormat="1" ht="12.75">
      <c r="A267" s="95">
        <v>5</v>
      </c>
      <c r="B267" s="45" t="s">
        <v>264</v>
      </c>
      <c r="C267" s="90" t="s">
        <v>261</v>
      </c>
      <c r="D267" s="25">
        <v>35000</v>
      </c>
      <c r="E267" s="25"/>
      <c r="F267" s="25">
        <f>D267+E267</f>
        <v>35000</v>
      </c>
      <c r="G267" s="96">
        <v>35000</v>
      </c>
      <c r="H267" s="100"/>
      <c r="L267" s="4"/>
    </row>
    <row r="268" spans="1:14" s="85" customFormat="1" ht="12.75">
      <c r="A268" s="98"/>
      <c r="B268" s="42" t="s">
        <v>265</v>
      </c>
      <c r="C268" s="99"/>
      <c r="D268" s="94">
        <f>SUM(D269:D269)</f>
        <v>120000</v>
      </c>
      <c r="E268" s="94">
        <f>SUM(E269:E269)</f>
        <v>0</v>
      </c>
      <c r="F268" s="94">
        <f>SUM(F269:F269)</f>
        <v>120000</v>
      </c>
      <c r="G268" s="94">
        <f>SUM(G269:G269)</f>
        <v>120000</v>
      </c>
      <c r="H268" s="94">
        <f>SUM(H269:H269)</f>
        <v>0</v>
      </c>
      <c r="I268" s="41"/>
      <c r="L268" s="4"/>
      <c r="M268" s="41"/>
      <c r="N268" s="41"/>
    </row>
    <row r="269" spans="1:12" s="41" customFormat="1" ht="38.25">
      <c r="A269" s="95">
        <v>1</v>
      </c>
      <c r="B269" s="45" t="s">
        <v>341</v>
      </c>
      <c r="C269" s="90" t="s">
        <v>261</v>
      </c>
      <c r="D269" s="25">
        <v>120000</v>
      </c>
      <c r="E269" s="25"/>
      <c r="F269" s="25">
        <f>D269+E269</f>
        <v>120000</v>
      </c>
      <c r="G269" s="96">
        <v>120000</v>
      </c>
      <c r="H269" s="100"/>
      <c r="L269" s="4"/>
    </row>
    <row r="270" spans="1:12" s="41" customFormat="1" ht="12.75">
      <c r="A270" s="101"/>
      <c r="B270" s="92" t="s">
        <v>266</v>
      </c>
      <c r="C270" s="92"/>
      <c r="D270" s="92">
        <f>SUM(D271:D319)</f>
        <v>12000000</v>
      </c>
      <c r="E270" s="92">
        <f>SUM(E271:E319)</f>
        <v>0</v>
      </c>
      <c r="F270" s="92">
        <f>SUM(F271:F319)</f>
        <v>12000000</v>
      </c>
      <c r="G270" s="92">
        <f>SUM(G271:G319)</f>
        <v>11860000</v>
      </c>
      <c r="H270" s="92">
        <f>SUM(H271:H319)</f>
        <v>140000</v>
      </c>
      <c r="L270" s="4"/>
    </row>
    <row r="271" spans="1:14" s="104" customFormat="1" ht="12.75">
      <c r="A271" s="45">
        <v>1</v>
      </c>
      <c r="B271" s="45" t="s">
        <v>267</v>
      </c>
      <c r="C271" s="102" t="s">
        <v>65</v>
      </c>
      <c r="D271" s="25">
        <v>474000</v>
      </c>
      <c r="E271" s="25"/>
      <c r="F271" s="25">
        <f aca="true" t="shared" si="5" ref="F271:F319">D271+E271</f>
        <v>474000</v>
      </c>
      <c r="G271" s="103">
        <v>474000</v>
      </c>
      <c r="H271" s="103"/>
      <c r="I271" s="41"/>
      <c r="L271" s="4"/>
      <c r="M271" s="41"/>
      <c r="N271" s="41"/>
    </row>
    <row r="272" spans="1:14" s="104" customFormat="1" ht="12.75">
      <c r="A272" s="45">
        <v>2</v>
      </c>
      <c r="B272" s="45" t="s">
        <v>268</v>
      </c>
      <c r="C272" s="102" t="s">
        <v>65</v>
      </c>
      <c r="D272" s="25">
        <v>119000</v>
      </c>
      <c r="E272" s="25"/>
      <c r="F272" s="25">
        <f t="shared" si="5"/>
        <v>119000</v>
      </c>
      <c r="G272" s="105"/>
      <c r="H272" s="105">
        <v>119000</v>
      </c>
      <c r="I272" s="41"/>
      <c r="L272" s="4"/>
      <c r="M272" s="41"/>
      <c r="N272" s="41"/>
    </row>
    <row r="273" spans="1:14" s="104" customFormat="1" ht="38.25">
      <c r="A273" s="45">
        <v>3</v>
      </c>
      <c r="B273" s="45" t="s">
        <v>269</v>
      </c>
      <c r="C273" s="102" t="s">
        <v>65</v>
      </c>
      <c r="D273" s="25">
        <v>548000</v>
      </c>
      <c r="E273" s="25"/>
      <c r="F273" s="25">
        <f t="shared" si="5"/>
        <v>548000</v>
      </c>
      <c r="G273" s="105">
        <v>548000</v>
      </c>
      <c r="H273" s="105"/>
      <c r="I273" s="41"/>
      <c r="L273" s="4"/>
      <c r="M273" s="41"/>
      <c r="N273" s="41"/>
    </row>
    <row r="274" spans="1:14" s="104" customFormat="1" ht="12.75">
      <c r="A274" s="45">
        <v>4</v>
      </c>
      <c r="B274" s="45" t="s">
        <v>270</v>
      </c>
      <c r="C274" s="102" t="s">
        <v>65</v>
      </c>
      <c r="D274" s="25">
        <v>116000</v>
      </c>
      <c r="E274" s="25"/>
      <c r="F274" s="25">
        <f t="shared" si="5"/>
        <v>116000</v>
      </c>
      <c r="G274" s="105">
        <v>116000</v>
      </c>
      <c r="H274" s="105"/>
      <c r="I274" s="41"/>
      <c r="L274" s="4"/>
      <c r="M274" s="41"/>
      <c r="N274" s="41"/>
    </row>
    <row r="275" spans="1:14" s="104" customFormat="1" ht="25.5">
      <c r="A275" s="45">
        <v>5</v>
      </c>
      <c r="B275" s="45" t="s">
        <v>271</v>
      </c>
      <c r="C275" s="102" t="s">
        <v>65</v>
      </c>
      <c r="D275" s="25">
        <v>34000</v>
      </c>
      <c r="E275" s="25"/>
      <c r="F275" s="25">
        <f t="shared" si="5"/>
        <v>34000</v>
      </c>
      <c r="G275" s="105">
        <v>34000</v>
      </c>
      <c r="H275" s="105"/>
      <c r="I275" s="41"/>
      <c r="L275" s="4"/>
      <c r="M275" s="41"/>
      <c r="N275" s="41"/>
    </row>
    <row r="276" spans="1:14" s="104" customFormat="1" ht="12.75">
      <c r="A276" s="45">
        <v>6</v>
      </c>
      <c r="B276" s="45" t="s">
        <v>272</v>
      </c>
      <c r="C276" s="102" t="s">
        <v>65</v>
      </c>
      <c r="D276" s="25">
        <v>0</v>
      </c>
      <c r="E276" s="25"/>
      <c r="F276" s="25">
        <f t="shared" si="5"/>
        <v>0</v>
      </c>
      <c r="G276" s="105">
        <v>0</v>
      </c>
      <c r="H276" s="105">
        <v>0</v>
      </c>
      <c r="I276" s="41"/>
      <c r="L276" s="4"/>
      <c r="M276" s="41"/>
      <c r="N276" s="41"/>
    </row>
    <row r="277" spans="1:14" s="104" customFormat="1" ht="12.75">
      <c r="A277" s="45">
        <v>7</v>
      </c>
      <c r="B277" s="45" t="s">
        <v>273</v>
      </c>
      <c r="C277" s="102" t="s">
        <v>65</v>
      </c>
      <c r="D277" s="25">
        <v>0</v>
      </c>
      <c r="E277" s="25"/>
      <c r="F277" s="25">
        <f t="shared" si="5"/>
        <v>0</v>
      </c>
      <c r="G277" s="105">
        <v>0</v>
      </c>
      <c r="H277" s="105">
        <v>0</v>
      </c>
      <c r="I277" s="41"/>
      <c r="L277" s="4"/>
      <c r="M277" s="41"/>
      <c r="N277" s="41"/>
    </row>
    <row r="278" spans="1:14" s="104" customFormat="1" ht="12.75">
      <c r="A278" s="45">
        <v>8</v>
      </c>
      <c r="B278" s="45" t="s">
        <v>274</v>
      </c>
      <c r="C278" s="102" t="s">
        <v>65</v>
      </c>
      <c r="D278" s="25">
        <v>60000</v>
      </c>
      <c r="E278" s="25"/>
      <c r="F278" s="25">
        <f t="shared" si="5"/>
        <v>60000</v>
      </c>
      <c r="G278" s="105">
        <v>60000</v>
      </c>
      <c r="H278" s="105"/>
      <c r="I278" s="41"/>
      <c r="L278" s="4"/>
      <c r="M278" s="41"/>
      <c r="N278" s="41"/>
    </row>
    <row r="279" spans="1:14" s="104" customFormat="1" ht="12.75">
      <c r="A279" s="45">
        <v>9</v>
      </c>
      <c r="B279" s="45" t="s">
        <v>275</v>
      </c>
      <c r="C279" s="102" t="s">
        <v>65</v>
      </c>
      <c r="D279" s="25">
        <v>52000</v>
      </c>
      <c r="E279" s="25"/>
      <c r="F279" s="25">
        <f t="shared" si="5"/>
        <v>52000</v>
      </c>
      <c r="G279" s="105">
        <v>52000</v>
      </c>
      <c r="H279" s="105"/>
      <c r="I279" s="41"/>
      <c r="L279" s="4"/>
      <c r="M279" s="41"/>
      <c r="N279" s="41"/>
    </row>
    <row r="280" spans="1:14" s="104" customFormat="1" ht="12.75">
      <c r="A280" s="45">
        <v>10</v>
      </c>
      <c r="B280" s="45" t="s">
        <v>276</v>
      </c>
      <c r="C280" s="102" t="s">
        <v>63</v>
      </c>
      <c r="D280" s="25">
        <v>30000</v>
      </c>
      <c r="E280" s="25"/>
      <c r="F280" s="25">
        <f t="shared" si="5"/>
        <v>30000</v>
      </c>
      <c r="G280" s="105">
        <v>30000</v>
      </c>
      <c r="H280" s="105"/>
      <c r="I280" s="41"/>
      <c r="L280" s="4"/>
      <c r="M280" s="41"/>
      <c r="N280" s="41"/>
    </row>
    <row r="281" spans="1:14" s="104" customFormat="1" ht="12.75">
      <c r="A281" s="45">
        <v>11</v>
      </c>
      <c r="B281" s="45" t="s">
        <v>277</v>
      </c>
      <c r="C281" s="102" t="s">
        <v>65</v>
      </c>
      <c r="D281" s="25">
        <v>77000</v>
      </c>
      <c r="E281" s="25"/>
      <c r="F281" s="25">
        <f t="shared" si="5"/>
        <v>77000</v>
      </c>
      <c r="G281" s="105">
        <v>77000</v>
      </c>
      <c r="H281" s="105"/>
      <c r="I281" s="41"/>
      <c r="L281" s="4"/>
      <c r="M281" s="41"/>
      <c r="N281" s="41"/>
    </row>
    <row r="282" spans="1:12" s="41" customFormat="1" ht="12.75">
      <c r="A282" s="45">
        <v>12</v>
      </c>
      <c r="B282" s="45" t="s">
        <v>278</v>
      </c>
      <c r="C282" s="102" t="s">
        <v>63</v>
      </c>
      <c r="D282" s="25">
        <v>2183000</v>
      </c>
      <c r="E282" s="25"/>
      <c r="F282" s="25">
        <f t="shared" si="5"/>
        <v>2183000</v>
      </c>
      <c r="G282" s="105">
        <v>2183000</v>
      </c>
      <c r="H282" s="105"/>
      <c r="L282" s="4"/>
    </row>
    <row r="283" spans="1:14" s="104" customFormat="1" ht="27.75" customHeight="1">
      <c r="A283" s="45">
        <v>13</v>
      </c>
      <c r="B283" s="45" t="s">
        <v>279</v>
      </c>
      <c r="C283" s="102" t="s">
        <v>65</v>
      </c>
      <c r="D283" s="25">
        <v>1150000</v>
      </c>
      <c r="E283" s="25"/>
      <c r="F283" s="25">
        <f t="shared" si="5"/>
        <v>1150000</v>
      </c>
      <c r="G283" s="105">
        <v>1150000</v>
      </c>
      <c r="H283" s="105"/>
      <c r="I283" s="41"/>
      <c r="L283" s="4"/>
      <c r="M283" s="41"/>
      <c r="N283" s="41"/>
    </row>
    <row r="284" spans="1:14" s="104" customFormat="1" ht="24.75" customHeight="1">
      <c r="A284" s="45">
        <v>14</v>
      </c>
      <c r="B284" s="45" t="s">
        <v>280</v>
      </c>
      <c r="C284" s="102" t="s">
        <v>65</v>
      </c>
      <c r="D284" s="25">
        <v>64000</v>
      </c>
      <c r="E284" s="25"/>
      <c r="F284" s="25">
        <f t="shared" si="5"/>
        <v>64000</v>
      </c>
      <c r="G284" s="105">
        <v>64000</v>
      </c>
      <c r="H284" s="105"/>
      <c r="I284" s="41"/>
      <c r="L284" s="4"/>
      <c r="M284" s="41"/>
      <c r="N284" s="41"/>
    </row>
    <row r="285" spans="1:14" s="104" customFormat="1" ht="12.75">
      <c r="A285" s="45">
        <v>15</v>
      </c>
      <c r="B285" s="45" t="s">
        <v>281</v>
      </c>
      <c r="C285" s="102" t="s">
        <v>65</v>
      </c>
      <c r="D285" s="25">
        <v>480000</v>
      </c>
      <c r="E285" s="25"/>
      <c r="F285" s="25">
        <f t="shared" si="5"/>
        <v>480000</v>
      </c>
      <c r="G285" s="105">
        <v>480000</v>
      </c>
      <c r="H285" s="105"/>
      <c r="I285" s="41"/>
      <c r="L285" s="4"/>
      <c r="M285" s="41"/>
      <c r="N285" s="41"/>
    </row>
    <row r="286" spans="1:14" s="104" customFormat="1" ht="25.5">
      <c r="A286" s="45">
        <v>16</v>
      </c>
      <c r="B286" s="45" t="s">
        <v>282</v>
      </c>
      <c r="C286" s="102" t="s">
        <v>65</v>
      </c>
      <c r="D286" s="25">
        <v>0</v>
      </c>
      <c r="E286" s="25"/>
      <c r="F286" s="25">
        <f t="shared" si="5"/>
        <v>0</v>
      </c>
      <c r="G286" s="105">
        <v>0</v>
      </c>
      <c r="H286" s="105">
        <v>0</v>
      </c>
      <c r="I286" s="41"/>
      <c r="L286" s="4"/>
      <c r="M286" s="41"/>
      <c r="N286" s="41"/>
    </row>
    <row r="287" spans="1:14" s="104" customFormat="1" ht="12.75">
      <c r="A287" s="45">
        <v>17</v>
      </c>
      <c r="B287" s="45" t="s">
        <v>283</v>
      </c>
      <c r="C287" s="102" t="s">
        <v>65</v>
      </c>
      <c r="D287" s="25">
        <v>1250000</v>
      </c>
      <c r="E287" s="25"/>
      <c r="F287" s="25">
        <f t="shared" si="5"/>
        <v>1250000</v>
      </c>
      <c r="G287" s="105">
        <v>1250000</v>
      </c>
      <c r="H287" s="105"/>
      <c r="I287" s="41"/>
      <c r="L287" s="4"/>
      <c r="M287" s="41"/>
      <c r="N287" s="41"/>
    </row>
    <row r="288" spans="1:14" s="104" customFormat="1" ht="12.75">
      <c r="A288" s="45">
        <v>18</v>
      </c>
      <c r="B288" s="45" t="s">
        <v>284</v>
      </c>
      <c r="C288" s="102" t="s">
        <v>65</v>
      </c>
      <c r="D288" s="25">
        <v>45000</v>
      </c>
      <c r="E288" s="25"/>
      <c r="F288" s="25">
        <f t="shared" si="5"/>
        <v>45000</v>
      </c>
      <c r="G288" s="105">
        <v>45000</v>
      </c>
      <c r="H288" s="105"/>
      <c r="I288" s="41"/>
      <c r="L288" s="4"/>
      <c r="M288" s="41"/>
      <c r="N288" s="41"/>
    </row>
    <row r="289" spans="1:14" s="104" customFormat="1" ht="12.75">
      <c r="A289" s="45">
        <v>19</v>
      </c>
      <c r="B289" s="45" t="s">
        <v>285</v>
      </c>
      <c r="C289" s="102" t="s">
        <v>65</v>
      </c>
      <c r="D289" s="25">
        <v>300000</v>
      </c>
      <c r="E289" s="25"/>
      <c r="F289" s="25">
        <f t="shared" si="5"/>
        <v>300000</v>
      </c>
      <c r="G289" s="105">
        <v>300000</v>
      </c>
      <c r="H289" s="105"/>
      <c r="I289" s="41"/>
      <c r="L289" s="4"/>
      <c r="M289" s="41"/>
      <c r="N289" s="41"/>
    </row>
    <row r="290" spans="1:14" s="104" customFormat="1" ht="12.75">
      <c r="A290" s="45">
        <v>20</v>
      </c>
      <c r="B290" s="45" t="s">
        <v>286</v>
      </c>
      <c r="C290" s="102" t="s">
        <v>65</v>
      </c>
      <c r="D290" s="25">
        <v>100000</v>
      </c>
      <c r="E290" s="25"/>
      <c r="F290" s="25">
        <f t="shared" si="5"/>
        <v>100000</v>
      </c>
      <c r="G290" s="105">
        <v>100000</v>
      </c>
      <c r="H290" s="105"/>
      <c r="I290" s="41"/>
      <c r="L290" s="4"/>
      <c r="M290" s="41"/>
      <c r="N290" s="41"/>
    </row>
    <row r="291" spans="1:14" s="104" customFormat="1" ht="12.75">
      <c r="A291" s="45">
        <v>21</v>
      </c>
      <c r="B291" s="45" t="s">
        <v>287</v>
      </c>
      <c r="C291" s="102" t="s">
        <v>65</v>
      </c>
      <c r="D291" s="25">
        <v>0</v>
      </c>
      <c r="E291" s="25"/>
      <c r="F291" s="25">
        <f t="shared" si="5"/>
        <v>0</v>
      </c>
      <c r="G291" s="105">
        <v>0</v>
      </c>
      <c r="H291" s="105"/>
      <c r="I291" s="41"/>
      <c r="L291" s="4"/>
      <c r="M291" s="41"/>
      <c r="N291" s="41"/>
    </row>
    <row r="292" spans="1:14" s="104" customFormat="1" ht="25.5">
      <c r="A292" s="45">
        <v>22</v>
      </c>
      <c r="B292" s="45" t="s">
        <v>368</v>
      </c>
      <c r="C292" s="102" t="s">
        <v>65</v>
      </c>
      <c r="D292" s="25">
        <v>21000</v>
      </c>
      <c r="E292" s="109"/>
      <c r="F292" s="25">
        <f t="shared" si="5"/>
        <v>21000</v>
      </c>
      <c r="G292" s="41">
        <v>0</v>
      </c>
      <c r="H292" s="105">
        <v>21000</v>
      </c>
      <c r="I292" s="41"/>
      <c r="L292" s="4"/>
      <c r="M292" s="41"/>
      <c r="N292" s="41"/>
    </row>
    <row r="293" spans="1:14" s="104" customFormat="1" ht="12.75">
      <c r="A293" s="45">
        <v>23</v>
      </c>
      <c r="B293" s="45" t="s">
        <v>288</v>
      </c>
      <c r="C293" s="102" t="s">
        <v>65</v>
      </c>
      <c r="D293" s="25">
        <v>0</v>
      </c>
      <c r="E293" s="25"/>
      <c r="F293" s="25">
        <f t="shared" si="5"/>
        <v>0</v>
      </c>
      <c r="G293" s="105">
        <v>0</v>
      </c>
      <c r="H293" s="105"/>
      <c r="I293" s="41"/>
      <c r="L293" s="4"/>
      <c r="M293" s="41"/>
      <c r="N293" s="41"/>
    </row>
    <row r="294" spans="1:14" s="104" customFormat="1" ht="12.75">
      <c r="A294" s="45">
        <v>24</v>
      </c>
      <c r="B294" s="45" t="s">
        <v>289</v>
      </c>
      <c r="C294" s="102" t="s">
        <v>65</v>
      </c>
      <c r="D294" s="25">
        <v>12000</v>
      </c>
      <c r="E294" s="25"/>
      <c r="F294" s="25">
        <f t="shared" si="5"/>
        <v>12000</v>
      </c>
      <c r="G294" s="105">
        <v>12000</v>
      </c>
      <c r="H294" s="105"/>
      <c r="I294" s="41"/>
      <c r="L294" s="4"/>
      <c r="M294" s="41"/>
      <c r="N294" s="41"/>
    </row>
    <row r="295" spans="1:14" s="104" customFormat="1" ht="12.75">
      <c r="A295" s="45">
        <v>25</v>
      </c>
      <c r="B295" s="45" t="s">
        <v>290</v>
      </c>
      <c r="C295" s="102" t="s">
        <v>65</v>
      </c>
      <c r="D295" s="25">
        <v>12000</v>
      </c>
      <c r="E295" s="25"/>
      <c r="F295" s="25">
        <f t="shared" si="5"/>
        <v>12000</v>
      </c>
      <c r="G295" s="105">
        <v>12000</v>
      </c>
      <c r="H295" s="105"/>
      <c r="I295" s="41"/>
      <c r="L295" s="4"/>
      <c r="M295" s="41"/>
      <c r="N295" s="41"/>
    </row>
    <row r="296" spans="1:14" s="104" customFormat="1" ht="12.75">
      <c r="A296" s="45">
        <v>26</v>
      </c>
      <c r="B296" s="45" t="s">
        <v>291</v>
      </c>
      <c r="C296" s="102" t="s">
        <v>65</v>
      </c>
      <c r="D296" s="25">
        <v>2700000</v>
      </c>
      <c r="E296" s="25"/>
      <c r="F296" s="25">
        <f t="shared" si="5"/>
        <v>2700000</v>
      </c>
      <c r="G296" s="31">
        <v>2700000</v>
      </c>
      <c r="H296" s="105"/>
      <c r="I296" s="41"/>
      <c r="L296" s="4"/>
      <c r="M296" s="41"/>
      <c r="N296" s="41"/>
    </row>
    <row r="297" spans="1:14" s="106" customFormat="1" ht="12.75">
      <c r="A297" s="45">
        <v>27</v>
      </c>
      <c r="B297" s="45" t="s">
        <v>206</v>
      </c>
      <c r="C297" s="102" t="s">
        <v>65</v>
      </c>
      <c r="D297" s="25">
        <v>0</v>
      </c>
      <c r="E297" s="25"/>
      <c r="F297" s="25">
        <f t="shared" si="5"/>
        <v>0</v>
      </c>
      <c r="G297" s="31"/>
      <c r="H297" s="105">
        <v>0</v>
      </c>
      <c r="I297" s="41"/>
      <c r="L297" s="4"/>
      <c r="M297" s="41"/>
      <c r="N297" s="41"/>
    </row>
    <row r="298" spans="1:14" s="106" customFormat="1" ht="12.75">
      <c r="A298" s="45">
        <v>28</v>
      </c>
      <c r="B298" s="45" t="s">
        <v>292</v>
      </c>
      <c r="C298" s="102" t="s">
        <v>65</v>
      </c>
      <c r="D298" s="25">
        <v>15000</v>
      </c>
      <c r="E298" s="25"/>
      <c r="F298" s="25">
        <f t="shared" si="5"/>
        <v>15000</v>
      </c>
      <c r="G298" s="31">
        <v>15000</v>
      </c>
      <c r="H298" s="105"/>
      <c r="I298" s="41"/>
      <c r="L298" s="4"/>
      <c r="M298" s="41"/>
      <c r="N298" s="41"/>
    </row>
    <row r="299" spans="1:14" s="106" customFormat="1" ht="25.5">
      <c r="A299" s="45">
        <v>29</v>
      </c>
      <c r="B299" s="45" t="s">
        <v>293</v>
      </c>
      <c r="C299" s="102" t="s">
        <v>65</v>
      </c>
      <c r="D299" s="25">
        <v>90000</v>
      </c>
      <c r="E299" s="25"/>
      <c r="F299" s="25">
        <f t="shared" si="5"/>
        <v>90000</v>
      </c>
      <c r="G299" s="31">
        <v>90000</v>
      </c>
      <c r="H299" s="105"/>
      <c r="I299" s="41"/>
      <c r="L299" s="4"/>
      <c r="M299" s="41"/>
      <c r="N299" s="41"/>
    </row>
    <row r="300" spans="1:14" s="106" customFormat="1" ht="12.75">
      <c r="A300" s="45">
        <v>30</v>
      </c>
      <c r="B300" s="45" t="s">
        <v>294</v>
      </c>
      <c r="C300" s="102" t="s">
        <v>65</v>
      </c>
      <c r="D300" s="25">
        <v>120000</v>
      </c>
      <c r="E300" s="25"/>
      <c r="F300" s="25">
        <f t="shared" si="5"/>
        <v>120000</v>
      </c>
      <c r="G300" s="31">
        <v>120000</v>
      </c>
      <c r="H300" s="105"/>
      <c r="I300" s="41"/>
      <c r="L300" s="4"/>
      <c r="M300" s="41"/>
      <c r="N300" s="41"/>
    </row>
    <row r="301" spans="1:14" s="106" customFormat="1" ht="12.75">
      <c r="A301" s="45">
        <v>31</v>
      </c>
      <c r="B301" s="45" t="s">
        <v>295</v>
      </c>
      <c r="C301" s="102" t="s">
        <v>65</v>
      </c>
      <c r="D301" s="25">
        <v>50000</v>
      </c>
      <c r="E301" s="25"/>
      <c r="F301" s="25">
        <f t="shared" si="5"/>
        <v>50000</v>
      </c>
      <c r="G301" s="31">
        <v>50000</v>
      </c>
      <c r="H301" s="105"/>
      <c r="I301" s="41"/>
      <c r="L301" s="4"/>
      <c r="M301" s="41"/>
      <c r="N301" s="41"/>
    </row>
    <row r="302" spans="1:14" s="106" customFormat="1" ht="12.75">
      <c r="A302" s="45">
        <v>32</v>
      </c>
      <c r="B302" s="45" t="s">
        <v>296</v>
      </c>
      <c r="C302" s="102" t="s">
        <v>65</v>
      </c>
      <c r="D302" s="25">
        <v>125000</v>
      </c>
      <c r="E302" s="25"/>
      <c r="F302" s="25">
        <f t="shared" si="5"/>
        <v>125000</v>
      </c>
      <c r="G302" s="31">
        <v>125000</v>
      </c>
      <c r="H302" s="105"/>
      <c r="I302" s="41"/>
      <c r="L302" s="4"/>
      <c r="M302" s="41"/>
      <c r="N302" s="41"/>
    </row>
    <row r="303" spans="1:14" s="106" customFormat="1" ht="25.5">
      <c r="A303" s="45">
        <v>33</v>
      </c>
      <c r="B303" s="45" t="s">
        <v>297</v>
      </c>
      <c r="C303" s="102" t="s">
        <v>65</v>
      </c>
      <c r="D303" s="25">
        <v>0</v>
      </c>
      <c r="E303" s="25"/>
      <c r="F303" s="25">
        <f t="shared" si="5"/>
        <v>0</v>
      </c>
      <c r="G303" s="31">
        <v>0</v>
      </c>
      <c r="H303" s="105"/>
      <c r="I303" s="41"/>
      <c r="L303" s="4"/>
      <c r="M303" s="41"/>
      <c r="N303" s="41"/>
    </row>
    <row r="304" spans="1:14" s="106" customFormat="1" ht="12.75">
      <c r="A304" s="45">
        <v>34</v>
      </c>
      <c r="B304" s="45" t="s">
        <v>298</v>
      </c>
      <c r="C304" s="102" t="s">
        <v>65</v>
      </c>
      <c r="D304" s="25">
        <v>50000</v>
      </c>
      <c r="E304" s="25"/>
      <c r="F304" s="25">
        <f t="shared" si="5"/>
        <v>50000</v>
      </c>
      <c r="G304" s="31">
        <v>50000</v>
      </c>
      <c r="H304" s="105"/>
      <c r="I304" s="41"/>
      <c r="L304" s="4"/>
      <c r="M304" s="41"/>
      <c r="N304" s="41"/>
    </row>
    <row r="305" spans="1:14" s="106" customFormat="1" ht="14.25" customHeight="1">
      <c r="A305" s="45">
        <v>35</v>
      </c>
      <c r="B305" s="45" t="s">
        <v>299</v>
      </c>
      <c r="C305" s="102" t="s">
        <v>65</v>
      </c>
      <c r="D305" s="25">
        <v>50000</v>
      </c>
      <c r="E305" s="25"/>
      <c r="F305" s="25">
        <f t="shared" si="5"/>
        <v>50000</v>
      </c>
      <c r="G305" s="31">
        <v>50000</v>
      </c>
      <c r="H305" s="105"/>
      <c r="I305" s="41"/>
      <c r="L305" s="4"/>
      <c r="M305" s="41"/>
      <c r="N305" s="41"/>
    </row>
    <row r="306" spans="1:14" s="106" customFormat="1" ht="12.75">
      <c r="A306" s="45">
        <v>36</v>
      </c>
      <c r="B306" s="45" t="s">
        <v>300</v>
      </c>
      <c r="C306" s="102" t="s">
        <v>65</v>
      </c>
      <c r="D306" s="25">
        <v>330000</v>
      </c>
      <c r="E306" s="25"/>
      <c r="F306" s="25">
        <f t="shared" si="5"/>
        <v>330000</v>
      </c>
      <c r="G306" s="31">
        <v>330000</v>
      </c>
      <c r="H306" s="105"/>
      <c r="I306" s="41"/>
      <c r="L306" s="4"/>
      <c r="M306" s="41"/>
      <c r="N306" s="41"/>
    </row>
    <row r="307" spans="1:14" s="106" customFormat="1" ht="12.75">
      <c r="A307" s="45">
        <v>37</v>
      </c>
      <c r="B307" s="45" t="s">
        <v>301</v>
      </c>
      <c r="C307" s="102" t="s">
        <v>65</v>
      </c>
      <c r="D307" s="25">
        <v>0</v>
      </c>
      <c r="E307" s="25"/>
      <c r="F307" s="25">
        <f t="shared" si="5"/>
        <v>0</v>
      </c>
      <c r="G307" s="31">
        <v>0</v>
      </c>
      <c r="H307" s="105"/>
      <c r="I307" s="41"/>
      <c r="L307" s="4"/>
      <c r="M307" s="41"/>
      <c r="N307" s="41"/>
    </row>
    <row r="308" spans="1:14" s="106" customFormat="1" ht="12.75">
      <c r="A308" s="45">
        <v>38</v>
      </c>
      <c r="B308" s="45" t="s">
        <v>302</v>
      </c>
      <c r="C308" s="102" t="s">
        <v>65</v>
      </c>
      <c r="D308" s="25">
        <v>0</v>
      </c>
      <c r="E308" s="25"/>
      <c r="F308" s="25">
        <f t="shared" si="5"/>
        <v>0</v>
      </c>
      <c r="G308" s="31">
        <v>0</v>
      </c>
      <c r="H308" s="105"/>
      <c r="I308" s="41"/>
      <c r="L308" s="4"/>
      <c r="M308" s="41"/>
      <c r="N308" s="41"/>
    </row>
    <row r="309" spans="1:14" s="106" customFormat="1" ht="12.75">
      <c r="A309" s="45">
        <v>39</v>
      </c>
      <c r="B309" s="45" t="s">
        <v>303</v>
      </c>
      <c r="C309" s="102" t="s">
        <v>65</v>
      </c>
      <c r="D309" s="25">
        <v>0</v>
      </c>
      <c r="E309" s="25"/>
      <c r="F309" s="25">
        <f t="shared" si="5"/>
        <v>0</v>
      </c>
      <c r="G309" s="31">
        <v>0</v>
      </c>
      <c r="H309" s="105"/>
      <c r="I309" s="41"/>
      <c r="L309" s="4"/>
      <c r="M309" s="41"/>
      <c r="N309" s="41"/>
    </row>
    <row r="310" spans="1:14" s="106" customFormat="1" ht="12.75">
      <c r="A310" s="45">
        <v>40</v>
      </c>
      <c r="B310" s="45" t="s">
        <v>304</v>
      </c>
      <c r="C310" s="102" t="s">
        <v>65</v>
      </c>
      <c r="D310" s="25">
        <v>50000</v>
      </c>
      <c r="E310" s="25"/>
      <c r="F310" s="25">
        <f t="shared" si="5"/>
        <v>50000</v>
      </c>
      <c r="G310" s="31">
        <v>50000</v>
      </c>
      <c r="H310" s="105"/>
      <c r="I310" s="41"/>
      <c r="L310" s="4"/>
      <c r="M310" s="41"/>
      <c r="N310" s="41"/>
    </row>
    <row r="311" spans="1:14" s="106" customFormat="1" ht="12.75">
      <c r="A311" s="45">
        <v>41</v>
      </c>
      <c r="B311" s="45" t="s">
        <v>305</v>
      </c>
      <c r="C311" s="102" t="s">
        <v>65</v>
      </c>
      <c r="D311" s="25">
        <v>40000</v>
      </c>
      <c r="E311" s="25"/>
      <c r="F311" s="25">
        <f t="shared" si="5"/>
        <v>40000</v>
      </c>
      <c r="G311" s="31">
        <v>40000</v>
      </c>
      <c r="H311" s="105"/>
      <c r="I311" s="41"/>
      <c r="L311" s="4"/>
      <c r="M311" s="41"/>
      <c r="N311" s="41"/>
    </row>
    <row r="312" spans="1:14" s="106" customFormat="1" ht="12.75">
      <c r="A312" s="45">
        <v>42</v>
      </c>
      <c r="B312" s="45" t="s">
        <v>306</v>
      </c>
      <c r="C312" s="102" t="s">
        <v>65</v>
      </c>
      <c r="D312" s="25">
        <v>0</v>
      </c>
      <c r="E312" s="25"/>
      <c r="F312" s="25">
        <f t="shared" si="5"/>
        <v>0</v>
      </c>
      <c r="G312" s="31">
        <v>0</v>
      </c>
      <c r="H312" s="105"/>
      <c r="I312" s="41"/>
      <c r="L312" s="4"/>
      <c r="M312" s="41"/>
      <c r="N312" s="41"/>
    </row>
    <row r="313" spans="1:14" s="106" customFormat="1" ht="12.75">
      <c r="A313" s="45">
        <v>43</v>
      </c>
      <c r="B313" s="45" t="s">
        <v>307</v>
      </c>
      <c r="C313" s="102" t="s">
        <v>65</v>
      </c>
      <c r="D313" s="25">
        <v>30000</v>
      </c>
      <c r="E313" s="25"/>
      <c r="F313" s="25">
        <f t="shared" si="5"/>
        <v>30000</v>
      </c>
      <c r="G313" s="31">
        <v>30000</v>
      </c>
      <c r="H313" s="105"/>
      <c r="I313" s="41"/>
      <c r="L313" s="4"/>
      <c r="M313" s="41"/>
      <c r="N313" s="41"/>
    </row>
    <row r="314" spans="1:14" s="106" customFormat="1" ht="12.75">
      <c r="A314" s="45">
        <v>44</v>
      </c>
      <c r="B314" s="45" t="s">
        <v>308</v>
      </c>
      <c r="C314" s="102" t="s">
        <v>65</v>
      </c>
      <c r="D314" s="25">
        <v>0</v>
      </c>
      <c r="E314" s="25"/>
      <c r="F314" s="25">
        <f t="shared" si="5"/>
        <v>0</v>
      </c>
      <c r="G314" s="31">
        <v>0</v>
      </c>
      <c r="H314" s="105"/>
      <c r="I314" s="41"/>
      <c r="L314" s="4"/>
      <c r="M314" s="41"/>
      <c r="N314" s="41"/>
    </row>
    <row r="315" spans="1:14" s="106" customFormat="1" ht="12.75">
      <c r="A315" s="45">
        <v>45</v>
      </c>
      <c r="B315" s="45" t="s">
        <v>309</v>
      </c>
      <c r="C315" s="102" t="s">
        <v>65</v>
      </c>
      <c r="D315" s="25">
        <v>500000</v>
      </c>
      <c r="E315" s="25"/>
      <c r="F315" s="25">
        <f t="shared" si="5"/>
        <v>500000</v>
      </c>
      <c r="G315" s="31">
        <v>500000</v>
      </c>
      <c r="H315" s="105"/>
      <c r="I315" s="41"/>
      <c r="L315" s="4"/>
      <c r="M315" s="41"/>
      <c r="N315" s="41"/>
    </row>
    <row r="316" spans="1:14" s="106" customFormat="1" ht="25.5">
      <c r="A316" s="45">
        <v>46</v>
      </c>
      <c r="B316" s="45" t="s">
        <v>310</v>
      </c>
      <c r="C316" s="102" t="s">
        <v>65</v>
      </c>
      <c r="D316" s="25">
        <v>560000</v>
      </c>
      <c r="E316" s="25"/>
      <c r="F316" s="25">
        <f t="shared" si="5"/>
        <v>560000</v>
      </c>
      <c r="G316" s="31">
        <v>560000</v>
      </c>
      <c r="H316" s="107"/>
      <c r="I316" s="41"/>
      <c r="L316" s="4"/>
      <c r="M316" s="41"/>
      <c r="N316" s="41"/>
    </row>
    <row r="317" spans="1:14" ht="12.75">
      <c r="A317" s="45">
        <v>47</v>
      </c>
      <c r="B317" s="22" t="s">
        <v>344</v>
      </c>
      <c r="C317" s="102" t="s">
        <v>65</v>
      </c>
      <c r="D317" s="105">
        <v>23000</v>
      </c>
      <c r="E317" s="105"/>
      <c r="F317" s="25">
        <f t="shared" si="5"/>
        <v>23000</v>
      </c>
      <c r="G317" s="105">
        <v>23000</v>
      </c>
      <c r="H317" s="105"/>
      <c r="I317" s="41"/>
      <c r="M317" s="41"/>
      <c r="N317" s="41"/>
    </row>
    <row r="318" spans="1:14" ht="12.75">
      <c r="A318" s="45">
        <v>48</v>
      </c>
      <c r="B318" s="22" t="s">
        <v>345</v>
      </c>
      <c r="C318" s="102" t="s">
        <v>65</v>
      </c>
      <c r="D318" s="105">
        <v>120000</v>
      </c>
      <c r="E318" s="105"/>
      <c r="F318" s="25">
        <f t="shared" si="5"/>
        <v>120000</v>
      </c>
      <c r="G318" s="105">
        <v>120000</v>
      </c>
      <c r="H318" s="105"/>
      <c r="I318" s="41"/>
      <c r="M318" s="41"/>
      <c r="N318" s="41"/>
    </row>
    <row r="319" spans="1:14" ht="12.75">
      <c r="A319" s="45">
        <v>49</v>
      </c>
      <c r="B319" s="22" t="s">
        <v>348</v>
      </c>
      <c r="C319" s="24" t="s">
        <v>65</v>
      </c>
      <c r="D319" s="105">
        <v>20000</v>
      </c>
      <c r="E319" s="105"/>
      <c r="F319" s="105">
        <f t="shared" si="5"/>
        <v>20000</v>
      </c>
      <c r="G319" s="105">
        <v>20000</v>
      </c>
      <c r="H319" s="105"/>
      <c r="I319" s="41"/>
      <c r="M319" s="41"/>
      <c r="N319" s="41"/>
    </row>
    <row r="320" spans="4:8" ht="12.75">
      <c r="D320" s="2"/>
      <c r="E320" s="2"/>
      <c r="F320" s="2"/>
      <c r="G320" s="2"/>
      <c r="H320" s="2"/>
    </row>
  </sheetData>
  <sheetProtection/>
  <autoFilter ref="A4:N4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7/f  la HCJM nr.     _____/_______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2019-09-20T13:11:25Z</cp:lastPrinted>
  <dcterms:created xsi:type="dcterms:W3CDTF">2019-04-15T09:59:35Z</dcterms:created>
  <dcterms:modified xsi:type="dcterms:W3CDTF">2019-09-20T16:12:23Z</dcterms:modified>
  <cp:category/>
  <cp:version/>
  <cp:contentType/>
  <cp:contentStatus/>
</cp:coreProperties>
</file>