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 raport spec" sheetId="1" r:id="rId1"/>
    <sheet name="ANEXA PROIECT" sheetId="2" r:id="rId2"/>
  </sheets>
  <definedNames>
    <definedName name="_xlnm.Print_Area" localSheetId="1">'ANEXA PROIECT'!$A$1:$E$99</definedName>
    <definedName name="_xlnm.Print_Area" localSheetId="0">'anexa raport spec'!$A$1:$E$98</definedName>
  </definedNames>
  <calcPr fullCalcOnLoad="1"/>
</workbook>
</file>

<file path=xl/sharedStrings.xml><?xml version="1.0" encoding="utf-8"?>
<sst xmlns="http://schemas.openxmlformats.org/spreadsheetml/2006/main" count="224" uniqueCount="113">
  <si>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</si>
  <si>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</si>
  <si>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</si>
  <si>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</si>
  <si>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</si>
  <si>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</si>
  <si>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</si>
  <si>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</si>
  <si>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</si>
  <si>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</si>
  <si>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</si>
  <si>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</si>
  <si>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</si>
  <si>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</si>
  <si>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</si>
  <si>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</si>
  <si>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</si>
  <si>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</si>
  <si>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</si>
  <si>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</si>
  <si>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</si>
  <si>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</si>
  <si>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</si>
  <si>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</si>
  <si>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</si>
  <si>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</si>
  <si>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</si>
  <si>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</si>
  <si>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</si>
  <si>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</si>
  <si>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</si>
  <si>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</si>
  <si>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</si>
  <si>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</si>
  <si>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</si>
  <si>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</si>
  <si>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</si>
  <si>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</si>
  <si>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</si>
  <si>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</si>
  <si>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</si>
  <si>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</si>
  <si>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</si>
  <si>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</si>
  <si>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</si>
  <si>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</si>
  <si>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</si>
  <si>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</si>
  <si>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</si>
  <si>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</si>
  <si>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</si>
  <si>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</si>
  <si>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</si>
  <si>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</si>
  <si>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</si>
  <si>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</si>
  <si>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</si>
  <si>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</si>
  <si>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</si>
  <si>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</si>
  <si>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</si>
  <si>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</si>
  <si>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</si>
  <si>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</si>
  <si>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</si>
  <si>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</si>
  <si>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</si>
  <si>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</si>
  <si>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</si>
  <si>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</si>
  <si>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</si>
  <si>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</si>
  <si>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</si>
  <si>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</si>
  <si>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</si>
  <si>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</si>
  <si>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</si>
  <si>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</si>
  <si>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</si>
  <si>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</si>
  <si>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</si>
  <si>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</si>
  <si>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>Chelt. Div. si neprevazute (1.2+1.3+3.5+3.8+4)x0,10%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</si>
  <si>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</si>
  <si>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</si>
  <si>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</si>
  <si>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</si>
  <si>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</si>
  <si>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</si>
  <si>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Intocmit: Hodîrnău Ana Maria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</si>
  <si>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</si>
  <si>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</si>
  <si>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</si>
  <si>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</si>
  <si>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</si>
  <si>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</si>
  <si>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</si>
  <si>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</si>
  <si>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</si>
  <si>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</si>
  <si>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</si>
  <si>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</si>
  <si>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</si>
  <si>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</si>
  <si>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</si>
  <si>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ANEXA NR.1</t>
  </si>
  <si>
    <r>
      <t xml:space="preserve">  ,,IMBRACAMINTE USOARA RUTIERA PE DJ 151 B BAHNEA-CUND- LIMITA JUD.SIBIU-JUD.MURES</t>
    </r>
    <r>
      <rPr>
        <b/>
        <sz val="10"/>
        <rFont val="Calibri"/>
        <family val="2"/>
      </rPr>
      <t>”</t>
    </r>
  </si>
  <si>
    <t>din care</t>
  </si>
  <si>
    <t>ANEXA</t>
  </si>
  <si>
    <t>din care:</t>
  </si>
  <si>
    <t>cheltuieli eligibile</t>
  </si>
  <si>
    <t>cheltuieli neeligibile</t>
  </si>
  <si>
    <t>D E V I Z   G E N E R A L  A C T U A L I Z A T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</si>
</sst>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65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3" fillId="0" borderId="12" xfId="0" applyNumberFormat="1" applyFont="1" applyBorder="1" applyAlignment="1">
      <alignment/>
    </xf>
    <xf numFmtId="165" fontId="3" fillId="33" borderId="0" xfId="0" applyNumberFormat="1" applyFont="1" applyFill="1" applyAlignment="1">
      <alignment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3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5" fontId="5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/>
    </xf>
    <xf numFmtId="165" fontId="5" fillId="0" borderId="14" xfId="0" applyNumberFormat="1" applyFont="1" applyBorder="1" applyAlignment="1">
      <alignment wrapText="1"/>
    </xf>
    <xf numFmtId="165" fontId="3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 vertical="center" wrapText="1"/>
    </xf>
    <xf numFmtId="165" fontId="5" fillId="0" borderId="24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5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5" fontId="3" fillId="0" borderId="25" xfId="0" applyNumberFormat="1" applyFont="1" applyBorder="1" applyAlignment="1">
      <alignment/>
    </xf>
    <xf numFmtId="165" fontId="3" fillId="33" borderId="26" xfId="0" applyNumberFormat="1" applyFont="1" applyFill="1" applyBorder="1" applyAlignment="1">
      <alignment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165" fontId="5" fillId="0" borderId="22" xfId="0" applyNumberFormat="1" applyFont="1" applyFill="1" applyBorder="1" applyAlignment="1">
      <alignment/>
    </xf>
    <xf numFmtId="165" fontId="5" fillId="0" borderId="2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165" fontId="5" fillId="34" borderId="28" xfId="0" applyNumberFormat="1" applyFont="1" applyFill="1" applyBorder="1" applyAlignment="1">
      <alignment wrapText="1"/>
    </xf>
    <xf numFmtId="165" fontId="5" fillId="33" borderId="23" xfId="0" applyNumberFormat="1" applyFont="1" applyFill="1" applyBorder="1" applyAlignment="1">
      <alignment vertical="center" wrapText="1"/>
    </xf>
    <xf numFmtId="165" fontId="5" fillId="33" borderId="23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 horizontal="center"/>
    </xf>
    <xf numFmtId="165" fontId="3" fillId="34" borderId="36" xfId="0" applyNumberFormat="1" applyFont="1" applyFill="1" applyBorder="1" applyAlignment="1">
      <alignment/>
    </xf>
    <xf numFmtId="165" fontId="5" fillId="34" borderId="23" xfId="0" applyNumberFormat="1" applyFont="1" applyFill="1" applyBorder="1" applyAlignment="1">
      <alignment vertical="center" wrapText="1"/>
    </xf>
    <xf numFmtId="165" fontId="3" fillId="34" borderId="15" xfId="0" applyNumberFormat="1" applyFont="1" applyFill="1" applyBorder="1" applyAlignment="1">
      <alignment/>
    </xf>
    <xf numFmtId="165" fontId="3" fillId="34" borderId="21" xfId="0" applyNumberFormat="1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wrapText="1"/>
    </xf>
    <xf numFmtId="165" fontId="5" fillId="33" borderId="18" xfId="0" applyNumberFormat="1" applyFont="1" applyFill="1" applyBorder="1" applyAlignment="1">
      <alignment/>
    </xf>
    <xf numFmtId="165" fontId="3" fillId="34" borderId="31" xfId="0" applyNumberFormat="1" applyFont="1" applyFill="1" applyBorder="1" applyAlignment="1">
      <alignment/>
    </xf>
    <xf numFmtId="165" fontId="3" fillId="33" borderId="37" xfId="0" applyNumberFormat="1" applyFont="1" applyFill="1" applyBorder="1" applyAlignment="1">
      <alignment horizontal="center"/>
    </xf>
    <xf numFmtId="165" fontId="3" fillId="33" borderId="38" xfId="0" applyNumberFormat="1" applyFont="1" applyFill="1" applyBorder="1" applyAlignment="1">
      <alignment horizontal="center"/>
    </xf>
    <xf numFmtId="165" fontId="3" fillId="34" borderId="39" xfId="0" applyNumberFormat="1" applyFont="1" applyFill="1" applyBorder="1" applyAlignment="1">
      <alignment horizontal="left"/>
    </xf>
    <xf numFmtId="165" fontId="5" fillId="33" borderId="17" xfId="0" applyNumberFormat="1" applyFont="1" applyFill="1" applyBorder="1" applyAlignment="1">
      <alignment/>
    </xf>
    <xf numFmtId="165" fontId="5" fillId="33" borderId="20" xfId="0" applyNumberFormat="1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/>
    </xf>
    <xf numFmtId="4" fontId="5" fillId="0" borderId="32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/>
    </xf>
    <xf numFmtId="4" fontId="3" fillId="33" borderId="31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34" borderId="42" xfId="0" applyNumberFormat="1" applyFont="1" applyFill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 horizontal="center"/>
    </xf>
    <xf numFmtId="4" fontId="5" fillId="33" borderId="42" xfId="0" applyNumberFormat="1" applyFont="1" applyFill="1" applyBorder="1" applyAlignment="1">
      <alignment horizontal="center"/>
    </xf>
    <xf numFmtId="4" fontId="5" fillId="33" borderId="46" xfId="0" applyNumberFormat="1" applyFont="1" applyFill="1" applyBorder="1" applyAlignment="1">
      <alignment horizontal="center"/>
    </xf>
    <xf numFmtId="4" fontId="5" fillId="0" borderId="4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34" borderId="42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33" borderId="41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/>
    </xf>
    <xf numFmtId="165" fontId="3" fillId="33" borderId="38" xfId="0" applyNumberFormat="1" applyFont="1" applyFill="1" applyBorder="1" applyAlignment="1">
      <alignment horizontal="center" vertical="top"/>
    </xf>
    <xf numFmtId="165" fontId="3" fillId="33" borderId="34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 horizontal="center"/>
    </xf>
    <xf numFmtId="4" fontId="5" fillId="33" borderId="48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65" fontId="5" fillId="33" borderId="27" xfId="0" applyNumberFormat="1" applyFont="1" applyFill="1" applyBorder="1" applyAlignment="1">
      <alignment wrapText="1"/>
    </xf>
    <xf numFmtId="4" fontId="5" fillId="33" borderId="28" xfId="0" applyNumberFormat="1" applyFont="1" applyFill="1" applyBorder="1" applyAlignment="1">
      <alignment horizontal="center"/>
    </xf>
    <xf numFmtId="165" fontId="5" fillId="33" borderId="52" xfId="0" applyNumberFormat="1" applyFont="1" applyFill="1" applyBorder="1" applyAlignment="1">
      <alignment/>
    </xf>
    <xf numFmtId="165" fontId="3" fillId="34" borderId="21" xfId="0" applyNumberFormat="1" applyFont="1" applyFill="1" applyBorder="1" applyAlignment="1">
      <alignment vertical="center" wrapText="1"/>
    </xf>
    <xf numFmtId="165" fontId="3" fillId="33" borderId="13" xfId="0" applyNumberFormat="1" applyFont="1" applyFill="1" applyBorder="1" applyAlignment="1">
      <alignment horizontal="center" vertical="top"/>
    </xf>
    <xf numFmtId="165" fontId="5" fillId="33" borderId="17" xfId="0" applyNumberFormat="1" applyFont="1" applyFill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33" borderId="53" xfId="0" applyNumberFormat="1" applyFont="1" applyFill="1" applyBorder="1" applyAlignment="1">
      <alignment/>
    </xf>
    <xf numFmtId="4" fontId="3" fillId="33" borderId="54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/>
    </xf>
    <xf numFmtId="4" fontId="3" fillId="33" borderId="55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3" fillId="33" borderId="38" xfId="0" applyNumberFormat="1" applyFont="1" applyFill="1" applyBorder="1" applyAlignment="1">
      <alignment horizontal="center" vertical="top"/>
    </xf>
    <xf numFmtId="4" fontId="5" fillId="34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horizontal="right" vertical="center"/>
    </xf>
    <xf numFmtId="165" fontId="7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3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165" fontId="3" fillId="0" borderId="30" xfId="0" applyNumberFormat="1" applyFont="1" applyBorder="1" applyAlignment="1">
      <alignment horizontal="left"/>
    </xf>
    <xf numFmtId="165" fontId="3" fillId="0" borderId="33" xfId="0" applyNumberFormat="1" applyFont="1" applyBorder="1" applyAlignment="1">
      <alignment horizontal="left"/>
    </xf>
    <xf numFmtId="165" fontId="3" fillId="33" borderId="10" xfId="0" applyNumberFormat="1" applyFont="1" applyFill="1" applyBorder="1" applyAlignment="1">
      <alignment horizontal="left"/>
    </xf>
    <xf numFmtId="165" fontId="3" fillId="33" borderId="12" xfId="0" applyNumberFormat="1" applyFont="1" applyFill="1" applyBorder="1" applyAlignment="1">
      <alignment horizontal="left"/>
    </xf>
    <xf numFmtId="165" fontId="3" fillId="33" borderId="50" xfId="0" applyNumberFormat="1" applyFont="1" applyFill="1" applyBorder="1" applyAlignment="1">
      <alignment horizontal="left"/>
    </xf>
    <xf numFmtId="165" fontId="3" fillId="0" borderId="25" xfId="0" applyNumberFormat="1" applyFont="1" applyBorder="1" applyAlignment="1">
      <alignment horizontal="left"/>
    </xf>
    <xf numFmtId="165" fontId="3" fillId="0" borderId="35" xfId="0" applyNumberFormat="1" applyFont="1" applyBorder="1" applyAlignment="1">
      <alignment horizontal="left"/>
    </xf>
    <xf numFmtId="165" fontId="3" fillId="0" borderId="49" xfId="0" applyNumberFormat="1" applyFont="1" applyBorder="1" applyAlignment="1">
      <alignment horizontal="left"/>
    </xf>
    <xf numFmtId="165" fontId="3" fillId="0" borderId="56" xfId="0" applyNumberFormat="1" applyFont="1" applyBorder="1" applyAlignment="1">
      <alignment horizontal="center" vertical="top"/>
    </xf>
    <xf numFmtId="165" fontId="3" fillId="0" borderId="57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51" xfId="0" applyNumberFormat="1" applyFont="1" applyBorder="1" applyAlignment="1">
      <alignment horizontal="left"/>
    </xf>
    <xf numFmtId="165" fontId="3" fillId="0" borderId="39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165" fontId="3" fillId="33" borderId="25" xfId="0" applyNumberFormat="1" applyFont="1" applyFill="1" applyBorder="1" applyAlignment="1">
      <alignment horizontal="left"/>
    </xf>
    <xf numFmtId="165" fontId="3" fillId="33" borderId="35" xfId="0" applyNumberFormat="1" applyFont="1" applyFill="1" applyBorder="1" applyAlignment="1">
      <alignment horizontal="left"/>
    </xf>
    <xf numFmtId="165" fontId="3" fillId="33" borderId="49" xfId="0" applyNumberFormat="1" applyFont="1" applyFill="1" applyBorder="1" applyAlignment="1">
      <alignment horizontal="left"/>
    </xf>
    <xf numFmtId="165" fontId="3" fillId="0" borderId="56" xfId="0" applyNumberFormat="1" applyFont="1" applyBorder="1" applyAlignment="1">
      <alignment horizontal="center" vertical="center" wrapText="1"/>
    </xf>
    <xf numFmtId="165" fontId="3" fillId="0" borderId="40" xfId="0" applyNumberFormat="1" applyFont="1" applyBorder="1" applyAlignment="1">
      <alignment horizontal="center" vertical="center" wrapText="1"/>
    </xf>
    <xf numFmtId="165" fontId="3" fillId="0" borderId="56" xfId="0" applyNumberFormat="1" applyFont="1" applyFill="1" applyBorder="1" applyAlignment="1">
      <alignment horizontal="center" vertical="top"/>
    </xf>
    <xf numFmtId="165" fontId="3" fillId="0" borderId="57" xfId="0" applyNumberFormat="1" applyFont="1" applyFill="1" applyBorder="1" applyAlignment="1">
      <alignment horizontal="center" vertical="top"/>
    </xf>
    <xf numFmtId="165" fontId="3" fillId="0" borderId="40" xfId="0" applyNumberFormat="1" applyFont="1" applyFill="1" applyBorder="1" applyAlignment="1">
      <alignment horizontal="center" vertical="top"/>
    </xf>
    <xf numFmtId="165" fontId="3" fillId="0" borderId="40" xfId="0" applyNumberFormat="1" applyFont="1" applyBorder="1" applyAlignment="1">
      <alignment horizontal="center" vertical="top"/>
    </xf>
    <xf numFmtId="165" fontId="3" fillId="33" borderId="19" xfId="0" applyNumberFormat="1" applyFont="1" applyFill="1" applyBorder="1" applyAlignment="1">
      <alignment horizontal="center" vertical="top"/>
    </xf>
    <xf numFmtId="165" fontId="3" fillId="33" borderId="38" xfId="0" applyNumberFormat="1" applyFont="1" applyFill="1" applyBorder="1" applyAlignment="1">
      <alignment horizontal="center" vertical="top"/>
    </xf>
    <xf numFmtId="165" fontId="3" fillId="33" borderId="37" xfId="0" applyNumberFormat="1" applyFont="1" applyFill="1" applyBorder="1" applyAlignment="1">
      <alignment horizontal="center" vertical="top"/>
    </xf>
    <xf numFmtId="165" fontId="3" fillId="33" borderId="11" xfId="0" applyNumberFormat="1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left"/>
    </xf>
    <xf numFmtId="165" fontId="3" fillId="33" borderId="51" xfId="0" applyNumberFormat="1" applyFont="1" applyFill="1" applyBorder="1" applyAlignment="1">
      <alignment horizontal="left"/>
    </xf>
    <xf numFmtId="165" fontId="3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65" fontId="7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3" fillId="0" borderId="19" xfId="0" applyNumberFormat="1" applyFont="1" applyBorder="1" applyAlignment="1">
      <alignment horizontal="center" vertical="top"/>
    </xf>
    <xf numFmtId="165" fontId="3" fillId="0" borderId="38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 vertical="top"/>
    </xf>
    <xf numFmtId="165" fontId="3" fillId="0" borderId="34" xfId="0" applyNumberFormat="1" applyFont="1" applyBorder="1" applyAlignment="1">
      <alignment horizontal="left"/>
    </xf>
    <xf numFmtId="165" fontId="7" fillId="33" borderId="26" xfId="0" applyNumberFormat="1" applyFont="1" applyFill="1" applyBorder="1" applyAlignment="1">
      <alignment horizontal="left" wrapText="1"/>
    </xf>
    <xf numFmtId="165" fontId="7" fillId="33" borderId="23" xfId="0" applyNumberFormat="1" applyFont="1" applyFill="1" applyBorder="1" applyAlignment="1">
      <alignment horizontal="left" wrapText="1"/>
    </xf>
    <xf numFmtId="165" fontId="7" fillId="34" borderId="26" xfId="0" applyNumberFormat="1" applyFont="1" applyFill="1" applyBorder="1" applyAlignment="1">
      <alignment horizontal="left" wrapText="1"/>
    </xf>
    <xf numFmtId="165" fontId="7" fillId="34" borderId="23" xfId="0" applyNumberFormat="1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54" zoomScaleNormal="154" zoomScalePageLayoutView="0" workbookViewId="0" topLeftCell="A1">
      <selection activeCell="E78" sqref="E78"/>
    </sheetView>
  </sheetViews>
  <sheetFormatPr defaultColWidth="9.28125" defaultRowHeight="12.75"/>
  <cols>
    <col min="1" max="1" width="10.7109375" style="9" customWidth="1"/>
    <col min="2" max="2" width="52.7109375" style="9" customWidth="1"/>
    <col min="3" max="3" width="12.7109375" style="55" customWidth="1"/>
    <col min="4" max="4" width="11.7109375" style="54" customWidth="1"/>
    <col min="5" max="5" width="12.7109375" style="54" customWidth="1"/>
    <col min="6" max="6" width="11.57421875" style="1" hidden="1" customWidth="1"/>
    <col min="7" max="7" width="0" style="1" hidden="1" customWidth="1"/>
    <col min="8" max="8" width="11.57421875" style="9" hidden="1" customWidth="1"/>
    <col min="9" max="9" width="13.7109375" style="8" hidden="1" customWidth="1"/>
    <col min="10" max="10" width="9.57421875" style="9" hidden="1" customWidth="1"/>
    <col min="11" max="11" width="10.57421875" style="9" hidden="1" customWidth="1"/>
    <col min="12" max="12" width="0" style="9" hidden="1" customWidth="1"/>
    <col min="13" max="16384" width="9.28125" style="9" customWidth="1"/>
  </cols>
  <sheetData>
    <row r="1" spans="1:5" s="40" customFormat="1" ht="13.5">
      <c r="A1" s="40" t="s">
        <v>83</v>
      </c>
      <c r="C1" s="57"/>
      <c r="D1" s="95"/>
      <c r="E1" s="154" t="s">
        <v>105</v>
      </c>
    </row>
    <row r="2" spans="1:5" s="40" customFormat="1" ht="13.5">
      <c r="A2" s="40" t="s">
        <v>84</v>
      </c>
      <c r="C2" s="57"/>
      <c r="D2" s="95"/>
      <c r="E2" s="95"/>
    </row>
    <row r="3" spans="1:9" s="38" customFormat="1" ht="13.5">
      <c r="A3" s="165"/>
      <c r="B3" s="165"/>
      <c r="C3" s="165"/>
      <c r="D3" s="165"/>
      <c r="E3" s="165"/>
      <c r="F3" s="40"/>
      <c r="G3" s="40"/>
      <c r="I3" s="37"/>
    </row>
    <row r="4" spans="1:9" s="38" customFormat="1" ht="13.5">
      <c r="A4" s="164" t="s">
        <v>112</v>
      </c>
      <c r="B4" s="164"/>
      <c r="C4" s="164"/>
      <c r="D4" s="164"/>
      <c r="E4" s="164"/>
      <c r="F4" s="40"/>
      <c r="G4" s="40"/>
      <c r="I4" s="37"/>
    </row>
    <row r="5" spans="1:9" s="38" customFormat="1" ht="13.5">
      <c r="A5" s="165" t="s">
        <v>85</v>
      </c>
      <c r="B5" s="165"/>
      <c r="C5" s="165"/>
      <c r="D5" s="165"/>
      <c r="E5" s="165"/>
      <c r="F5" s="40"/>
      <c r="G5" s="40"/>
      <c r="I5" s="37"/>
    </row>
    <row r="6" spans="1:9" s="38" customFormat="1" ht="13.5">
      <c r="A6" s="166" t="s">
        <v>106</v>
      </c>
      <c r="B6" s="166"/>
      <c r="C6" s="166"/>
      <c r="D6" s="166"/>
      <c r="E6" s="166"/>
      <c r="F6" s="40"/>
      <c r="G6" s="40"/>
      <c r="I6" s="37"/>
    </row>
    <row r="7" spans="1:9" s="38" customFormat="1" ht="13.5">
      <c r="A7" s="165"/>
      <c r="B7" s="165"/>
      <c r="C7" s="165"/>
      <c r="D7" s="165"/>
      <c r="E7" s="165"/>
      <c r="F7" s="40"/>
      <c r="G7" s="40"/>
      <c r="I7" s="37"/>
    </row>
    <row r="8" spans="3:9" s="38" customFormat="1" ht="13.5">
      <c r="C8" s="55"/>
      <c r="D8" s="54"/>
      <c r="E8" s="54"/>
      <c r="F8" s="40"/>
      <c r="G8" s="40"/>
      <c r="I8" s="37"/>
    </row>
    <row r="9" spans="3:9" s="1" customFormat="1" ht="14.25" thickBot="1">
      <c r="C9" s="57"/>
      <c r="D9" s="95"/>
      <c r="E9" s="95"/>
      <c r="I9" s="2"/>
    </row>
    <row r="10" spans="1:9" s="12" customFormat="1" ht="36" customHeight="1" thickBot="1">
      <c r="A10" s="186" t="s">
        <v>29</v>
      </c>
      <c r="B10" s="186" t="s">
        <v>1</v>
      </c>
      <c r="C10" s="58" t="s">
        <v>73</v>
      </c>
      <c r="D10" s="96" t="s">
        <v>0</v>
      </c>
      <c r="E10" s="96" t="s">
        <v>71</v>
      </c>
      <c r="F10" s="21"/>
      <c r="G10" s="21"/>
      <c r="I10" s="13"/>
    </row>
    <row r="11" spans="1:9" s="5" customFormat="1" ht="14.25" thickBot="1">
      <c r="A11" s="187"/>
      <c r="B11" s="187"/>
      <c r="C11" s="59" t="s">
        <v>2</v>
      </c>
      <c r="D11" s="60" t="s">
        <v>2</v>
      </c>
      <c r="E11" s="108" t="s">
        <v>2</v>
      </c>
      <c r="F11" s="11"/>
      <c r="G11" s="11"/>
      <c r="I11" s="6"/>
    </row>
    <row r="12" spans="1:9" s="7" customFormat="1" ht="14.25" thickBot="1">
      <c r="A12" s="14">
        <v>1</v>
      </c>
      <c r="B12" s="14">
        <v>2</v>
      </c>
      <c r="C12" s="153">
        <v>3</v>
      </c>
      <c r="D12" s="153">
        <v>4</v>
      </c>
      <c r="E12" s="153">
        <v>5</v>
      </c>
      <c r="F12" s="22"/>
      <c r="G12" s="22"/>
      <c r="I12" s="8"/>
    </row>
    <row r="13" spans="1:5" ht="13.5">
      <c r="A13" s="169" t="s">
        <v>34</v>
      </c>
      <c r="B13" s="170"/>
      <c r="C13" s="170"/>
      <c r="D13" s="170"/>
      <c r="E13" s="171"/>
    </row>
    <row r="14" spans="1:5" ht="14.25" thickBot="1">
      <c r="A14" s="183" t="s">
        <v>72</v>
      </c>
      <c r="B14" s="184"/>
      <c r="C14" s="184"/>
      <c r="D14" s="184"/>
      <c r="E14" s="185"/>
    </row>
    <row r="15" spans="1:5" ht="13.5">
      <c r="A15" s="19" t="s">
        <v>3</v>
      </c>
      <c r="B15" s="40" t="s">
        <v>4</v>
      </c>
      <c r="C15" s="61">
        <v>0</v>
      </c>
      <c r="D15" s="61">
        <v>0</v>
      </c>
      <c r="E15" s="109">
        <v>0</v>
      </c>
    </row>
    <row r="16" spans="1:5" ht="13.5">
      <c r="A16" s="20" t="s">
        <v>5</v>
      </c>
      <c r="B16" s="16" t="s">
        <v>6</v>
      </c>
      <c r="C16" s="56">
        <v>0</v>
      </c>
      <c r="D16" s="56">
        <v>0</v>
      </c>
      <c r="E16" s="110">
        <v>0</v>
      </c>
    </row>
    <row r="17" spans="1:9" s="43" customFormat="1" ht="36" customHeight="1">
      <c r="A17" s="149" t="s">
        <v>7</v>
      </c>
      <c r="B17" s="78" t="s">
        <v>102</v>
      </c>
      <c r="C17" s="97">
        <v>25193.75</v>
      </c>
      <c r="D17" s="97">
        <f>C17*0.19</f>
        <v>4786.8125</v>
      </c>
      <c r="E17" s="111">
        <f>C17*1.19</f>
        <v>29980.5625</v>
      </c>
      <c r="I17" s="44"/>
    </row>
    <row r="18" spans="1:5" ht="13.5">
      <c r="A18" s="47" t="s">
        <v>30</v>
      </c>
      <c r="B18" s="48" t="s">
        <v>31</v>
      </c>
      <c r="C18" s="63">
        <v>0</v>
      </c>
      <c r="D18" s="63">
        <f>C18*0.19</f>
        <v>0</v>
      </c>
      <c r="E18" s="112">
        <f>C18*1.19</f>
        <v>0</v>
      </c>
    </row>
    <row r="19" spans="1:9" s="38" customFormat="1" ht="13.5">
      <c r="A19" s="182" t="s">
        <v>35</v>
      </c>
      <c r="B19" s="182"/>
      <c r="C19" s="64">
        <f>C15+C16+C17+C18</f>
        <v>25193.75</v>
      </c>
      <c r="D19" s="64">
        <f>D15+D16+D17+D18</f>
        <v>4786.8125</v>
      </c>
      <c r="E19" s="156">
        <f>E15+E16+E17+E18</f>
        <v>29980.5625</v>
      </c>
      <c r="F19" s="40"/>
      <c r="G19" s="40"/>
      <c r="I19" s="37"/>
    </row>
    <row r="20" spans="1:5" ht="13.5">
      <c r="A20" s="46" t="s">
        <v>36</v>
      </c>
      <c r="B20" s="46"/>
      <c r="C20" s="65"/>
      <c r="D20" s="98"/>
      <c r="E20" s="113"/>
    </row>
    <row r="21" spans="1:5" ht="14.25" thickBot="1">
      <c r="A21" s="45" t="s">
        <v>32</v>
      </c>
      <c r="B21" s="49"/>
      <c r="C21" s="66"/>
      <c r="D21" s="99"/>
      <c r="E21" s="114"/>
    </row>
    <row r="22" spans="1:9" s="38" customFormat="1" ht="14.25" thickBot="1">
      <c r="A22" s="167" t="s">
        <v>37</v>
      </c>
      <c r="B22" s="168"/>
      <c r="C22" s="67">
        <v>0</v>
      </c>
      <c r="D22" s="67">
        <f>C22*0.19</f>
        <v>0</v>
      </c>
      <c r="E22" s="115">
        <f>C22*1.19</f>
        <v>0</v>
      </c>
      <c r="F22" s="40"/>
      <c r="G22" s="40"/>
      <c r="I22" s="37"/>
    </row>
    <row r="23" spans="1:5" ht="13.5">
      <c r="A23" s="169" t="s">
        <v>33</v>
      </c>
      <c r="B23" s="170"/>
      <c r="C23" s="170"/>
      <c r="D23" s="170"/>
      <c r="E23" s="171"/>
    </row>
    <row r="24" spans="1:5" ht="14.25" thickBot="1">
      <c r="A24" s="172" t="s">
        <v>38</v>
      </c>
      <c r="B24" s="173"/>
      <c r="C24" s="173"/>
      <c r="D24" s="173"/>
      <c r="E24" s="174"/>
    </row>
    <row r="25" spans="1:9" s="43" customFormat="1" ht="14.25" thickBot="1">
      <c r="A25" s="175" t="s">
        <v>39</v>
      </c>
      <c r="B25" s="92" t="s">
        <v>100</v>
      </c>
      <c r="C25" s="100">
        <f>C26+C27+C28+C29</f>
        <v>12400</v>
      </c>
      <c r="D25" s="100">
        <f>D26+D27+D28+D29</f>
        <v>2356</v>
      </c>
      <c r="E25" s="100">
        <f>E26+E27+E28+E29</f>
        <v>14756</v>
      </c>
      <c r="I25" s="44"/>
    </row>
    <row r="26" spans="1:9" s="42" customFormat="1" ht="13.5">
      <c r="A26" s="176"/>
      <c r="B26" s="146" t="s">
        <v>93</v>
      </c>
      <c r="C26" s="138">
        <v>8000</v>
      </c>
      <c r="D26" s="138">
        <f aca="true" t="shared" si="0" ref="D26:D32">C26*0.19</f>
        <v>1520</v>
      </c>
      <c r="E26" s="139">
        <f aca="true" t="shared" si="1" ref="E26:E32">C26*1.19</f>
        <v>9520</v>
      </c>
      <c r="F26" s="41"/>
      <c r="G26" s="41"/>
      <c r="I26" s="39"/>
    </row>
    <row r="27" spans="1:5" ht="13.5">
      <c r="A27" s="176"/>
      <c r="B27" s="93" t="s">
        <v>40</v>
      </c>
      <c r="C27" s="81">
        <v>1200</v>
      </c>
      <c r="D27" s="81">
        <f t="shared" si="0"/>
        <v>228</v>
      </c>
      <c r="E27" s="116">
        <f t="shared" si="1"/>
        <v>1428</v>
      </c>
    </row>
    <row r="28" spans="1:9" s="38" customFormat="1" ht="42" thickBot="1">
      <c r="A28" s="176"/>
      <c r="B28" s="144" t="s">
        <v>94</v>
      </c>
      <c r="C28" s="145">
        <v>3200</v>
      </c>
      <c r="D28" s="81">
        <f t="shared" si="0"/>
        <v>608</v>
      </c>
      <c r="E28" s="116">
        <f t="shared" si="1"/>
        <v>3808</v>
      </c>
      <c r="F28" s="40"/>
      <c r="G28" s="40"/>
      <c r="I28" s="37"/>
    </row>
    <row r="29" spans="1:9" s="42" customFormat="1" ht="12.75" customHeight="1" hidden="1" thickBot="1">
      <c r="A29" s="176"/>
      <c r="B29" s="94" t="s">
        <v>74</v>
      </c>
      <c r="C29" s="101">
        <v>0</v>
      </c>
      <c r="D29" s="101">
        <f t="shared" si="0"/>
        <v>0</v>
      </c>
      <c r="E29" s="117">
        <f t="shared" si="1"/>
        <v>0</v>
      </c>
      <c r="F29" s="41"/>
      <c r="G29" s="41"/>
      <c r="I29" s="39"/>
    </row>
    <row r="30" spans="1:9" s="40" customFormat="1" ht="27.75" thickBot="1">
      <c r="A30" s="148" t="s">
        <v>8</v>
      </c>
      <c r="B30" s="147" t="s">
        <v>95</v>
      </c>
      <c r="C30" s="100">
        <v>8000</v>
      </c>
      <c r="D30" s="100">
        <f t="shared" si="0"/>
        <v>1520</v>
      </c>
      <c r="E30" s="100">
        <f t="shared" si="1"/>
        <v>9520</v>
      </c>
      <c r="I30" s="2"/>
    </row>
    <row r="31" spans="1:5" ht="14.25" thickBot="1">
      <c r="A31" s="90" t="s">
        <v>9</v>
      </c>
      <c r="B31" s="82" t="s">
        <v>75</v>
      </c>
      <c r="C31" s="100">
        <v>1900</v>
      </c>
      <c r="D31" s="100">
        <f t="shared" si="0"/>
        <v>361</v>
      </c>
      <c r="E31" s="100">
        <f t="shared" si="1"/>
        <v>2261</v>
      </c>
    </row>
    <row r="32" spans="1:5" ht="27.75" thickBot="1">
      <c r="A32" s="24" t="s">
        <v>41</v>
      </c>
      <c r="B32" s="18" t="s">
        <v>42</v>
      </c>
      <c r="C32" s="70">
        <v>0</v>
      </c>
      <c r="D32" s="70">
        <f t="shared" si="0"/>
        <v>0</v>
      </c>
      <c r="E32" s="118">
        <f t="shared" si="1"/>
        <v>0</v>
      </c>
    </row>
    <row r="33" spans="1:6" ht="14.25" thickBot="1">
      <c r="A33" s="175" t="s">
        <v>43</v>
      </c>
      <c r="B33" s="32" t="s">
        <v>86</v>
      </c>
      <c r="C33" s="50">
        <f>C34+C35+C36+C37+C38+C39</f>
        <v>81300</v>
      </c>
      <c r="D33" s="50">
        <f>D34+D35+D36+D37+D38+D39</f>
        <v>15447</v>
      </c>
      <c r="E33" s="119">
        <f>E34+E35+E36+E37+E38+E39</f>
        <v>96747</v>
      </c>
      <c r="F33" s="1">
        <f>C39+C38+C37+C36</f>
        <v>81300</v>
      </c>
    </row>
    <row r="34" spans="1:5" ht="13.5">
      <c r="A34" s="176"/>
      <c r="B34" s="33" t="s">
        <v>44</v>
      </c>
      <c r="C34" s="71">
        <v>0</v>
      </c>
      <c r="D34" s="71">
        <f>C34*0.19</f>
        <v>0</v>
      </c>
      <c r="E34" s="120">
        <f aca="true" t="shared" si="2" ref="E34:E40">C34*1.19</f>
        <v>0</v>
      </c>
    </row>
    <row r="35" spans="1:5" ht="13.5">
      <c r="A35" s="176"/>
      <c r="B35" s="34" t="s">
        <v>45</v>
      </c>
      <c r="C35" s="56">
        <v>0</v>
      </c>
      <c r="D35" s="56">
        <f>C35*0.19</f>
        <v>0</v>
      </c>
      <c r="E35" s="110">
        <f t="shared" si="2"/>
        <v>0</v>
      </c>
    </row>
    <row r="36" spans="1:9" s="43" customFormat="1" ht="27">
      <c r="A36" s="176"/>
      <c r="B36" s="83" t="s">
        <v>103</v>
      </c>
      <c r="C36" s="102">
        <v>21700</v>
      </c>
      <c r="D36" s="102">
        <f>C36*0.19</f>
        <v>4123</v>
      </c>
      <c r="E36" s="121">
        <f t="shared" si="2"/>
        <v>25823</v>
      </c>
      <c r="I36" s="44"/>
    </row>
    <row r="37" spans="1:9" s="43" customFormat="1" ht="27">
      <c r="A37" s="176"/>
      <c r="B37" s="83" t="s">
        <v>104</v>
      </c>
      <c r="C37" s="102">
        <v>9000</v>
      </c>
      <c r="D37" s="102">
        <f aca="true" t="shared" si="3" ref="D37:D47">C37*0.19</f>
        <v>1710</v>
      </c>
      <c r="E37" s="121">
        <f t="shared" si="2"/>
        <v>10710</v>
      </c>
      <c r="I37" s="44"/>
    </row>
    <row r="38" spans="1:5" ht="27">
      <c r="A38" s="176"/>
      <c r="B38" s="79" t="s">
        <v>46</v>
      </c>
      <c r="C38" s="134">
        <v>3500</v>
      </c>
      <c r="D38" s="134">
        <f t="shared" si="3"/>
        <v>665</v>
      </c>
      <c r="E38" s="135">
        <f t="shared" si="2"/>
        <v>4165</v>
      </c>
    </row>
    <row r="39" spans="1:5" ht="14.25" thickBot="1">
      <c r="A39" s="191"/>
      <c r="B39" s="80" t="s">
        <v>47</v>
      </c>
      <c r="C39" s="81">
        <v>47100</v>
      </c>
      <c r="D39" s="81">
        <f t="shared" si="3"/>
        <v>8949</v>
      </c>
      <c r="E39" s="116">
        <f t="shared" si="2"/>
        <v>56049</v>
      </c>
    </row>
    <row r="40" spans="1:9" s="43" customFormat="1" ht="14.25" thickBot="1">
      <c r="A40" s="91" t="s">
        <v>48</v>
      </c>
      <c r="B40" s="84" t="s">
        <v>96</v>
      </c>
      <c r="C40" s="103">
        <v>0</v>
      </c>
      <c r="D40" s="103">
        <f t="shared" si="3"/>
        <v>0</v>
      </c>
      <c r="E40" s="122">
        <f t="shared" si="2"/>
        <v>0</v>
      </c>
      <c r="I40" s="44"/>
    </row>
    <row r="41" spans="1:9" s="43" customFormat="1" ht="14.25" thickBot="1">
      <c r="A41" s="188" t="s">
        <v>49</v>
      </c>
      <c r="B41" s="85" t="s">
        <v>97</v>
      </c>
      <c r="C41" s="100">
        <f>C43+C42</f>
        <v>0</v>
      </c>
      <c r="D41" s="100">
        <f>D43+D42</f>
        <v>0</v>
      </c>
      <c r="E41" s="123">
        <f>E43+E42</f>
        <v>0</v>
      </c>
      <c r="I41" s="44"/>
    </row>
    <row r="42" spans="1:9" s="43" customFormat="1" ht="13.5">
      <c r="A42" s="189"/>
      <c r="B42" s="51" t="s">
        <v>50</v>
      </c>
      <c r="C42" s="68">
        <v>0</v>
      </c>
      <c r="D42" s="68">
        <f t="shared" si="3"/>
        <v>0</v>
      </c>
      <c r="E42" s="124">
        <f>C42*1.19</f>
        <v>0</v>
      </c>
      <c r="I42" s="44"/>
    </row>
    <row r="43" spans="1:9" s="43" customFormat="1" ht="14.25" thickBot="1">
      <c r="A43" s="190"/>
      <c r="B43" s="52" t="s">
        <v>51</v>
      </c>
      <c r="C43" s="69">
        <v>0</v>
      </c>
      <c r="D43" s="69">
        <f t="shared" si="3"/>
        <v>0</v>
      </c>
      <c r="E43" s="125">
        <f>C43*1.19</f>
        <v>0</v>
      </c>
      <c r="I43" s="44"/>
    </row>
    <row r="44" spans="1:9" s="43" customFormat="1" ht="14.25" thickBot="1">
      <c r="A44" s="175" t="s">
        <v>52</v>
      </c>
      <c r="B44" s="85" t="s">
        <v>98</v>
      </c>
      <c r="C44" s="100">
        <f>C45+C48</f>
        <v>32000</v>
      </c>
      <c r="D44" s="100">
        <f>D45+D48</f>
        <v>6080</v>
      </c>
      <c r="E44" s="123">
        <f>E45+E48</f>
        <v>38080</v>
      </c>
      <c r="I44" s="44"/>
    </row>
    <row r="45" spans="1:5" ht="13.5">
      <c r="A45" s="176"/>
      <c r="B45" s="33" t="s">
        <v>53</v>
      </c>
      <c r="C45" s="71">
        <f>C46+C47</f>
        <v>12000</v>
      </c>
      <c r="D45" s="71">
        <f>D46+D47</f>
        <v>2280</v>
      </c>
      <c r="E45" s="120">
        <f>E46+E47</f>
        <v>14280</v>
      </c>
    </row>
    <row r="46" spans="1:5" ht="13.5">
      <c r="A46" s="176"/>
      <c r="B46" s="34" t="s">
        <v>54</v>
      </c>
      <c r="C46" s="56">
        <v>10000</v>
      </c>
      <c r="D46" s="56">
        <f t="shared" si="3"/>
        <v>1900</v>
      </c>
      <c r="E46" s="110">
        <f>C46*1.19</f>
        <v>11900</v>
      </c>
    </row>
    <row r="47" spans="1:5" ht="41.25">
      <c r="A47" s="176"/>
      <c r="B47" s="35" t="s">
        <v>77</v>
      </c>
      <c r="C47" s="56">
        <v>2000</v>
      </c>
      <c r="D47" s="56">
        <f t="shared" si="3"/>
        <v>380</v>
      </c>
      <c r="E47" s="110">
        <f>C47*1.19</f>
        <v>2380</v>
      </c>
    </row>
    <row r="48" spans="1:5" ht="14.25" thickBot="1">
      <c r="A48" s="191"/>
      <c r="B48" s="36" t="s">
        <v>55</v>
      </c>
      <c r="C48" s="63">
        <v>20000</v>
      </c>
      <c r="D48" s="63">
        <f>C48*19%</f>
        <v>3800</v>
      </c>
      <c r="E48" s="112">
        <f>C48+D48</f>
        <v>23800</v>
      </c>
    </row>
    <row r="49" spans="1:9" s="38" customFormat="1" ht="14.25" thickBot="1">
      <c r="A49" s="167" t="s">
        <v>56</v>
      </c>
      <c r="B49" s="168"/>
      <c r="C49" s="67">
        <f>C25+C30+C31+C40+C41+C44+C32+C33</f>
        <v>135600</v>
      </c>
      <c r="D49" s="67">
        <f>D25+D30+D31+D40+D41+D44+D32+D33</f>
        <v>25764</v>
      </c>
      <c r="E49" s="115">
        <f>E25+E30+E31+E40+E41+E44+E32+E33</f>
        <v>161364</v>
      </c>
      <c r="F49" s="40">
        <f>C25+C30+C31+C32+C33+C40+C41+C44</f>
        <v>135600</v>
      </c>
      <c r="G49" s="40"/>
      <c r="I49" s="37"/>
    </row>
    <row r="50" spans="1:5" ht="13.5">
      <c r="A50" s="169" t="s">
        <v>57</v>
      </c>
      <c r="B50" s="170"/>
      <c r="C50" s="170"/>
      <c r="D50" s="170"/>
      <c r="E50" s="171"/>
    </row>
    <row r="51" spans="1:5" ht="14.25" thickBot="1">
      <c r="A51" s="172" t="s">
        <v>58</v>
      </c>
      <c r="B51" s="173"/>
      <c r="C51" s="173"/>
      <c r="D51" s="173"/>
      <c r="E51" s="174"/>
    </row>
    <row r="52" spans="1:5" ht="13.5">
      <c r="A52" s="136" t="s">
        <v>10</v>
      </c>
      <c r="B52" s="137" t="s">
        <v>11</v>
      </c>
      <c r="C52" s="138">
        <v>2566417.56</v>
      </c>
      <c r="D52" s="138">
        <f aca="true" t="shared" si="4" ref="D52:D57">C52*0.19</f>
        <v>487619.33640000003</v>
      </c>
      <c r="E52" s="139">
        <f aca="true" t="shared" si="5" ref="E52:E57">C52*1.19</f>
        <v>3054036.8964</v>
      </c>
    </row>
    <row r="53" spans="1:5" ht="13.5">
      <c r="A53" s="27" t="s">
        <v>12</v>
      </c>
      <c r="B53" s="25" t="s">
        <v>78</v>
      </c>
      <c r="C53" s="53">
        <v>0</v>
      </c>
      <c r="D53" s="53">
        <f t="shared" si="4"/>
        <v>0</v>
      </c>
      <c r="E53" s="126">
        <f t="shared" si="5"/>
        <v>0</v>
      </c>
    </row>
    <row r="54" spans="1:5" ht="27">
      <c r="A54" s="28" t="s">
        <v>13</v>
      </c>
      <c r="B54" s="26" t="s">
        <v>79</v>
      </c>
      <c r="C54" s="53">
        <v>0</v>
      </c>
      <c r="D54" s="53">
        <f t="shared" si="4"/>
        <v>0</v>
      </c>
      <c r="E54" s="126">
        <f t="shared" si="5"/>
        <v>0</v>
      </c>
    </row>
    <row r="55" spans="1:5" ht="27">
      <c r="A55" s="28" t="s">
        <v>14</v>
      </c>
      <c r="B55" s="26" t="s">
        <v>80</v>
      </c>
      <c r="C55" s="53">
        <v>0</v>
      </c>
      <c r="D55" s="53">
        <f t="shared" si="4"/>
        <v>0</v>
      </c>
      <c r="E55" s="126">
        <f t="shared" si="5"/>
        <v>0</v>
      </c>
    </row>
    <row r="56" spans="1:5" ht="13.5">
      <c r="A56" s="27" t="s">
        <v>15</v>
      </c>
      <c r="B56" s="25" t="s">
        <v>16</v>
      </c>
      <c r="C56" s="56">
        <v>0</v>
      </c>
      <c r="D56" s="56">
        <f t="shared" si="4"/>
        <v>0</v>
      </c>
      <c r="E56" s="110">
        <f t="shared" si="5"/>
        <v>0</v>
      </c>
    </row>
    <row r="57" spans="1:5" ht="14.25" thickBot="1">
      <c r="A57" s="29" t="s">
        <v>17</v>
      </c>
      <c r="B57" s="30" t="s">
        <v>18</v>
      </c>
      <c r="C57" s="72">
        <v>0</v>
      </c>
      <c r="D57" s="72">
        <f t="shared" si="4"/>
        <v>0</v>
      </c>
      <c r="E57" s="127">
        <f t="shared" si="5"/>
        <v>0</v>
      </c>
    </row>
    <row r="58" spans="1:9" s="38" customFormat="1" ht="14.25" thickBot="1">
      <c r="A58" s="172" t="s">
        <v>59</v>
      </c>
      <c r="B58" s="173"/>
      <c r="C58" s="73">
        <f>C52+C53+C54+C55+C56+C57</f>
        <v>2566417.56</v>
      </c>
      <c r="D58" s="73">
        <f>D52+D53+D54+D55+D56+D57</f>
        <v>487619.33640000003</v>
      </c>
      <c r="E58" s="128">
        <f>E52+E53+E54+E55+E56+E57</f>
        <v>3054036.8964</v>
      </c>
      <c r="F58" s="40"/>
      <c r="G58" s="40"/>
      <c r="I58" s="37"/>
    </row>
    <row r="59" spans="1:5" ht="13.5">
      <c r="A59" s="169" t="s">
        <v>60</v>
      </c>
      <c r="B59" s="170"/>
      <c r="C59" s="170"/>
      <c r="D59" s="170"/>
      <c r="E59" s="171"/>
    </row>
    <row r="60" spans="1:5" ht="14.25" thickBot="1">
      <c r="A60" s="177" t="s">
        <v>61</v>
      </c>
      <c r="B60" s="178"/>
      <c r="C60" s="178"/>
      <c r="D60" s="178"/>
      <c r="E60" s="179"/>
    </row>
    <row r="61" spans="1:5" ht="13.5">
      <c r="A61" s="192" t="s">
        <v>19</v>
      </c>
      <c r="B61" s="86" t="s">
        <v>20</v>
      </c>
      <c r="C61" s="104">
        <v>19838.57</v>
      </c>
      <c r="D61" s="104">
        <f>D62+D63</f>
        <v>3769.3283</v>
      </c>
      <c r="E61" s="129">
        <f>E62+E63</f>
        <v>23607.898299999997</v>
      </c>
    </row>
    <row r="62" spans="1:5" ht="27">
      <c r="A62" s="193"/>
      <c r="B62" s="87" t="s">
        <v>62</v>
      </c>
      <c r="C62" s="81">
        <v>19838.57</v>
      </c>
      <c r="D62" s="81">
        <f>C62*0.19</f>
        <v>3769.3283</v>
      </c>
      <c r="E62" s="116">
        <f>C62*1.19</f>
        <v>23607.898299999997</v>
      </c>
    </row>
    <row r="63" spans="1:5" ht="14.25" thickBot="1">
      <c r="A63" s="194"/>
      <c r="B63" s="88" t="s">
        <v>76</v>
      </c>
      <c r="C63" s="101">
        <v>0</v>
      </c>
      <c r="D63" s="101">
        <f>C63*0.19</f>
        <v>0</v>
      </c>
      <c r="E63" s="117">
        <f>C63*1.19</f>
        <v>0</v>
      </c>
    </row>
    <row r="64" spans="1:9" s="43" customFormat="1" ht="13.5">
      <c r="A64" s="203" t="s">
        <v>21</v>
      </c>
      <c r="B64" s="89" t="s">
        <v>99</v>
      </c>
      <c r="C64" s="105">
        <f>C65+C66+C67+C68+C69</f>
        <v>34025.95</v>
      </c>
      <c r="D64" s="105">
        <f>D65+D66+D67+D68+D69</f>
        <v>0</v>
      </c>
      <c r="E64" s="130">
        <f>E65+E66+E67+E68+E69</f>
        <v>34025.95</v>
      </c>
      <c r="F64" s="43">
        <f>C65+C66+C67+C68+C69</f>
        <v>34025.95</v>
      </c>
      <c r="I64" s="44"/>
    </row>
    <row r="65" spans="1:5" ht="27">
      <c r="A65" s="204"/>
      <c r="B65" s="31" t="s">
        <v>63</v>
      </c>
      <c r="C65" s="53">
        <v>0</v>
      </c>
      <c r="D65" s="53">
        <v>0</v>
      </c>
      <c r="E65" s="53">
        <f>C65</f>
        <v>0</v>
      </c>
    </row>
    <row r="66" spans="1:5" ht="27">
      <c r="A66" s="204"/>
      <c r="B66" s="31" t="s">
        <v>64</v>
      </c>
      <c r="C66" s="56">
        <v>13057.25</v>
      </c>
      <c r="D66" s="53">
        <v>0</v>
      </c>
      <c r="E66" s="53">
        <f>C66</f>
        <v>13057.25</v>
      </c>
    </row>
    <row r="67" spans="1:5" ht="39.75" customHeight="1">
      <c r="A67" s="204"/>
      <c r="B67" s="17" t="s">
        <v>65</v>
      </c>
      <c r="C67" s="56">
        <v>2611.45</v>
      </c>
      <c r="D67" s="53">
        <v>0</v>
      </c>
      <c r="E67" s="53">
        <f>C67</f>
        <v>2611.45</v>
      </c>
    </row>
    <row r="68" spans="1:5" ht="13.5">
      <c r="A68" s="204"/>
      <c r="B68" s="16" t="s">
        <v>81</v>
      </c>
      <c r="C68" s="56">
        <v>13057.25</v>
      </c>
      <c r="D68" s="53">
        <v>0</v>
      </c>
      <c r="E68" s="53">
        <f>C68</f>
        <v>13057.25</v>
      </c>
    </row>
    <row r="69" spans="1:5" ht="27.75" thickBot="1">
      <c r="A69" s="205"/>
      <c r="B69" s="23" t="s">
        <v>66</v>
      </c>
      <c r="C69" s="53">
        <v>5300</v>
      </c>
      <c r="D69" s="53">
        <v>0</v>
      </c>
      <c r="E69" s="53">
        <f>C69</f>
        <v>5300</v>
      </c>
    </row>
    <row r="70" spans="1:11" ht="14.25" thickBot="1">
      <c r="A70" s="150" t="s">
        <v>22</v>
      </c>
      <c r="B70" s="151" t="s">
        <v>82</v>
      </c>
      <c r="C70" s="152">
        <f>(C16+C17+C33+C44+C52)*10%</f>
        <v>270491.131</v>
      </c>
      <c r="D70" s="152">
        <f>C70*0.19</f>
        <v>51393.31489</v>
      </c>
      <c r="E70" s="155">
        <f>C70+D70-0.01</f>
        <v>321884.43588999996</v>
      </c>
      <c r="H70" s="9">
        <f>C16+C17+C33+C44+C58</f>
        <v>2704911.31</v>
      </c>
      <c r="I70" s="8">
        <f>0.1*H70</f>
        <v>270491.131</v>
      </c>
      <c r="J70" s="9">
        <f>I70*0.19</f>
        <v>51393.31489</v>
      </c>
      <c r="K70" s="9">
        <f>I70+J70</f>
        <v>321884.44589</v>
      </c>
    </row>
    <row r="71" spans="1:9" s="38" customFormat="1" ht="14.25" thickBot="1">
      <c r="A71" s="180" t="s">
        <v>67</v>
      </c>
      <c r="B71" s="181"/>
      <c r="C71" s="50">
        <f>C61+C64+C70</f>
        <v>324355.651</v>
      </c>
      <c r="D71" s="50">
        <f>D61+D64+D70</f>
        <v>55162.64319</v>
      </c>
      <c r="E71" s="119">
        <f>E61+E64+E70+0.01</f>
        <v>379518.29419</v>
      </c>
      <c r="F71" s="40">
        <f>C61+C64+C70</f>
        <v>324355.651</v>
      </c>
      <c r="G71" s="40"/>
      <c r="I71" s="37">
        <f>270491.13*0.19</f>
        <v>51393.3147</v>
      </c>
    </row>
    <row r="72" spans="1:5" ht="13.5">
      <c r="A72" s="195" t="s">
        <v>68</v>
      </c>
      <c r="B72" s="196"/>
      <c r="C72" s="196"/>
      <c r="D72" s="196"/>
      <c r="E72" s="197"/>
    </row>
    <row r="73" spans="1:5" ht="14.25" thickBot="1">
      <c r="A73" s="172" t="s">
        <v>69</v>
      </c>
      <c r="B73" s="173"/>
      <c r="C73" s="173"/>
      <c r="D73" s="173"/>
      <c r="E73" s="174"/>
    </row>
    <row r="74" spans="1:5" ht="13.5">
      <c r="A74" s="3" t="s">
        <v>23</v>
      </c>
      <c r="B74" s="10" t="s">
        <v>24</v>
      </c>
      <c r="C74" s="74">
        <v>0</v>
      </c>
      <c r="D74" s="74">
        <f>C74*0.19</f>
        <v>0</v>
      </c>
      <c r="E74" s="131">
        <f>C74*1.19</f>
        <v>0</v>
      </c>
    </row>
    <row r="75" spans="1:5" ht="14.25" thickBot="1">
      <c r="A75" s="4" t="s">
        <v>25</v>
      </c>
      <c r="B75" s="15" t="s">
        <v>26</v>
      </c>
      <c r="C75" s="75">
        <v>0</v>
      </c>
      <c r="D75" s="75">
        <f>C75*0.19</f>
        <v>0</v>
      </c>
      <c r="E75" s="132">
        <f>C75*1.19</f>
        <v>0</v>
      </c>
    </row>
    <row r="76" spans="1:9" s="38" customFormat="1" ht="14.25" thickBot="1">
      <c r="A76" s="167" t="s">
        <v>70</v>
      </c>
      <c r="B76" s="168"/>
      <c r="C76" s="76">
        <f>C74+C75</f>
        <v>0</v>
      </c>
      <c r="D76" s="76">
        <f>D74+D75</f>
        <v>0</v>
      </c>
      <c r="E76" s="133">
        <f>E74+E75</f>
        <v>0</v>
      </c>
      <c r="F76" s="40"/>
      <c r="G76" s="40"/>
      <c r="I76" s="37"/>
    </row>
    <row r="77" spans="1:9" s="5" customFormat="1" ht="13.5">
      <c r="A77" s="206" t="s">
        <v>27</v>
      </c>
      <c r="B77" s="206"/>
      <c r="C77" s="77">
        <f>C19+C22+C49+C58+C71+C76</f>
        <v>3051566.961</v>
      </c>
      <c r="D77" s="77">
        <f>D19+D22+D49+D58+D71+D76</f>
        <v>573332.79209</v>
      </c>
      <c r="E77" s="77">
        <f>E19+E22+E49+E58+E71+E76</f>
        <v>3624899.75309</v>
      </c>
      <c r="F77" s="11">
        <f>C19+C22+C49+C58+C71</f>
        <v>3051566.961</v>
      </c>
      <c r="G77" s="11"/>
      <c r="I77" s="6"/>
    </row>
    <row r="78" spans="1:9" s="5" customFormat="1" ht="13.5">
      <c r="A78" s="182" t="s">
        <v>28</v>
      </c>
      <c r="B78" s="182"/>
      <c r="C78" s="64">
        <f>C16+C17+C18+C22+C52+C53+C62</f>
        <v>2611449.88</v>
      </c>
      <c r="D78" s="64">
        <f>D16+D17+D18+D22+D52+D53+D62</f>
        <v>496175.4772</v>
      </c>
      <c r="E78" s="64">
        <f>E16+E17+E18+E22+E52+E53+E62</f>
        <v>3107625.3572</v>
      </c>
      <c r="F78" s="11">
        <f>C19+C52+C61</f>
        <v>2611449.88</v>
      </c>
      <c r="G78" s="11"/>
      <c r="I78" s="6"/>
    </row>
    <row r="79" spans="1:9" s="5" customFormat="1" ht="13.5" hidden="1">
      <c r="A79" s="198" t="s">
        <v>90</v>
      </c>
      <c r="B79" s="199"/>
      <c r="C79" s="64"/>
      <c r="D79" s="64"/>
      <c r="E79" s="64"/>
      <c r="F79" s="11"/>
      <c r="G79" s="11"/>
      <c r="I79" s="6"/>
    </row>
    <row r="80" spans="1:9" s="1" customFormat="1" ht="13.5" hidden="1">
      <c r="A80" s="198" t="s">
        <v>91</v>
      </c>
      <c r="B80" s="200"/>
      <c r="C80" s="81">
        <f>C38+C39+C52+C61+C70</f>
        <v>2907347.261</v>
      </c>
      <c r="D80" s="106">
        <f>D38+D39+D52+D61+D70</f>
        <v>552395.97959</v>
      </c>
      <c r="E80" s="106">
        <f>C80+D80</f>
        <v>3459743.24059</v>
      </c>
      <c r="I80" s="2"/>
    </row>
    <row r="81" spans="1:9" s="43" customFormat="1" ht="13.5" hidden="1">
      <c r="A81" s="201" t="s">
        <v>92</v>
      </c>
      <c r="B81" s="202"/>
      <c r="C81" s="62">
        <f>C77-C80</f>
        <v>144219.7000000002</v>
      </c>
      <c r="D81" s="107">
        <f>D77-D80</f>
        <v>20936.8125</v>
      </c>
      <c r="E81" s="107">
        <f>C81+D81</f>
        <v>165156.5125000002</v>
      </c>
      <c r="F81" s="43">
        <f>C81+D81</f>
        <v>165156.5125000002</v>
      </c>
      <c r="I81" s="44"/>
    </row>
    <row r="82" spans="1:9" s="43" customFormat="1" ht="13.5">
      <c r="A82" s="157" t="s">
        <v>107</v>
      </c>
      <c r="B82" s="158"/>
      <c r="C82" s="62"/>
      <c r="D82" s="107"/>
      <c r="E82" s="107"/>
      <c r="I82" s="44"/>
    </row>
    <row r="83" spans="1:9" s="43" customFormat="1" ht="13.5">
      <c r="A83" s="157"/>
      <c r="B83" s="158"/>
      <c r="C83" s="62"/>
      <c r="D83" s="107"/>
      <c r="E83" s="107"/>
      <c r="I83" s="44"/>
    </row>
    <row r="84" spans="1:9" s="43" customFormat="1" ht="13.5">
      <c r="A84" s="162" t="s">
        <v>87</v>
      </c>
      <c r="B84" s="163"/>
      <c r="C84" s="163"/>
      <c r="D84" s="163"/>
      <c r="E84" s="163"/>
      <c r="I84" s="44"/>
    </row>
    <row r="85" spans="1:9" s="43" customFormat="1" ht="13.5">
      <c r="A85" s="163"/>
      <c r="B85" s="163"/>
      <c r="C85" s="163"/>
      <c r="D85" s="163"/>
      <c r="E85" s="163"/>
      <c r="I85" s="44"/>
    </row>
    <row r="86" spans="1:9" s="43" customFormat="1" ht="13.5">
      <c r="A86" s="163"/>
      <c r="B86" s="163"/>
      <c r="C86" s="163"/>
      <c r="D86" s="163"/>
      <c r="E86" s="163"/>
      <c r="I86" s="44"/>
    </row>
    <row r="87" spans="1:9" s="43" customFormat="1" ht="13.5">
      <c r="A87" s="163"/>
      <c r="B87" s="163"/>
      <c r="C87" s="163"/>
      <c r="D87" s="163"/>
      <c r="E87" s="163"/>
      <c r="I87" s="44"/>
    </row>
    <row r="88" spans="1:9" s="43" customFormat="1" ht="13.5">
      <c r="A88" s="163"/>
      <c r="B88" s="163"/>
      <c r="C88" s="163"/>
      <c r="D88" s="163"/>
      <c r="E88" s="163"/>
      <c r="I88" s="44"/>
    </row>
    <row r="89" spans="1:9" s="43" customFormat="1" ht="13.5">
      <c r="A89" s="163"/>
      <c r="B89" s="163"/>
      <c r="C89" s="163"/>
      <c r="D89" s="163"/>
      <c r="E89" s="163"/>
      <c r="I89" s="44"/>
    </row>
    <row r="90" spans="1:9" s="43" customFormat="1" ht="13.5">
      <c r="A90" s="163"/>
      <c r="B90" s="163"/>
      <c r="C90" s="163"/>
      <c r="D90" s="163"/>
      <c r="E90" s="163"/>
      <c r="I90" s="44"/>
    </row>
    <row r="91" spans="1:9" s="43" customFormat="1" ht="13.5">
      <c r="A91" s="163"/>
      <c r="B91" s="163"/>
      <c r="C91" s="163"/>
      <c r="D91" s="163"/>
      <c r="E91" s="163"/>
      <c r="I91" s="44"/>
    </row>
    <row r="92" spans="1:5" s="40" customFormat="1" ht="13.5">
      <c r="A92" s="163"/>
      <c r="B92" s="163"/>
      <c r="C92" s="163"/>
      <c r="D92" s="163"/>
      <c r="E92" s="163"/>
    </row>
    <row r="93" spans="1:5" s="40" customFormat="1" ht="14.25">
      <c r="A93" s="143">
        <v>43651</v>
      </c>
      <c r="B93" s="142"/>
      <c r="C93" s="140"/>
      <c r="D93" s="140"/>
      <c r="E93" s="140"/>
    </row>
    <row r="94" spans="1:5" s="40" customFormat="1" ht="14.25">
      <c r="A94" s="142"/>
      <c r="B94" s="142"/>
      <c r="C94" s="141"/>
      <c r="D94" s="141"/>
      <c r="E94" s="141"/>
    </row>
    <row r="95" spans="1:5" s="40" customFormat="1" ht="14.25">
      <c r="A95" s="142"/>
      <c r="B95" s="142"/>
      <c r="C95" s="140"/>
      <c r="D95" s="140"/>
      <c r="E95" s="140"/>
    </row>
    <row r="96" spans="1:5" s="40" customFormat="1" ht="14.25">
      <c r="A96" s="142" t="s">
        <v>89</v>
      </c>
      <c r="B96" s="142"/>
      <c r="C96" s="140"/>
      <c r="D96" s="140"/>
      <c r="E96" s="140"/>
    </row>
    <row r="97" spans="1:5" s="40" customFormat="1" ht="14.25">
      <c r="A97" s="142" t="s">
        <v>88</v>
      </c>
      <c r="B97" s="142"/>
      <c r="C97" s="140"/>
      <c r="D97" s="140"/>
      <c r="E97" s="140"/>
    </row>
    <row r="98" spans="1:5" s="40" customFormat="1" ht="14.25">
      <c r="A98" s="142" t="s">
        <v>101</v>
      </c>
      <c r="B98" s="142"/>
      <c r="C98" s="140"/>
      <c r="D98" s="140"/>
      <c r="E98" s="140"/>
    </row>
  </sheetData>
  <sheetProtection/>
  <mergeCells count="35">
    <mergeCell ref="A72:E72"/>
    <mergeCell ref="A79:B79"/>
    <mergeCell ref="A80:B80"/>
    <mergeCell ref="A81:B81"/>
    <mergeCell ref="A64:A69"/>
    <mergeCell ref="A77:B77"/>
    <mergeCell ref="A78:B78"/>
    <mergeCell ref="A76:B76"/>
    <mergeCell ref="A41:A43"/>
    <mergeCell ref="A59:E59"/>
    <mergeCell ref="A44:A48"/>
    <mergeCell ref="A33:A39"/>
    <mergeCell ref="A61:A63"/>
    <mergeCell ref="A3:E3"/>
    <mergeCell ref="A19:B19"/>
    <mergeCell ref="A13:E13"/>
    <mergeCell ref="A14:E14"/>
    <mergeCell ref="B10:B11"/>
    <mergeCell ref="A10:A11"/>
    <mergeCell ref="A84:E92"/>
    <mergeCell ref="A4:E4"/>
    <mergeCell ref="A5:E5"/>
    <mergeCell ref="A6:E6"/>
    <mergeCell ref="A7:E7"/>
    <mergeCell ref="A22:B22"/>
    <mergeCell ref="A23:E23"/>
    <mergeCell ref="A24:E24"/>
    <mergeCell ref="A49:B49"/>
    <mergeCell ref="A50:E50"/>
    <mergeCell ref="A58:B58"/>
    <mergeCell ref="A25:A29"/>
    <mergeCell ref="A60:E60"/>
    <mergeCell ref="A51:E51"/>
    <mergeCell ref="A71:B71"/>
    <mergeCell ref="A73:E73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="154" zoomScaleNormal="154" zoomScalePageLayoutView="0" workbookViewId="0" topLeftCell="A1">
      <selection activeCell="E83" sqref="E83"/>
    </sheetView>
  </sheetViews>
  <sheetFormatPr defaultColWidth="9.28125" defaultRowHeight="12.75"/>
  <cols>
    <col min="1" max="1" width="10.7109375" style="38" customWidth="1"/>
    <col min="2" max="2" width="52.7109375" style="38" customWidth="1"/>
    <col min="3" max="3" width="12.7109375" style="55" customWidth="1"/>
    <col min="4" max="4" width="11.7109375" style="54" customWidth="1"/>
    <col min="5" max="5" width="12.7109375" style="54" customWidth="1"/>
    <col min="6" max="6" width="11.57421875" style="40" hidden="1" customWidth="1"/>
    <col min="7" max="7" width="0" style="40" hidden="1" customWidth="1"/>
    <col min="8" max="8" width="11.57421875" style="38" hidden="1" customWidth="1"/>
    <col min="9" max="9" width="13.7109375" style="37" hidden="1" customWidth="1"/>
    <col min="10" max="10" width="9.57421875" style="38" hidden="1" customWidth="1"/>
    <col min="11" max="11" width="10.57421875" style="38" hidden="1" customWidth="1"/>
    <col min="12" max="12" width="0" style="38" hidden="1" customWidth="1"/>
    <col min="13" max="13" width="10.7109375" style="38" bestFit="1" customWidth="1"/>
    <col min="14" max="16384" width="9.28125" style="38" customWidth="1"/>
  </cols>
  <sheetData>
    <row r="1" spans="1:5" s="40" customFormat="1" ht="13.5">
      <c r="A1" s="40" t="s">
        <v>83</v>
      </c>
      <c r="C1" s="57"/>
      <c r="D1" s="95"/>
      <c r="E1" s="154" t="s">
        <v>108</v>
      </c>
    </row>
    <row r="2" spans="1:5" s="40" customFormat="1" ht="13.5">
      <c r="A2" s="40" t="s">
        <v>84</v>
      </c>
      <c r="C2" s="57"/>
      <c r="D2" s="95"/>
      <c r="E2" s="95"/>
    </row>
    <row r="3" spans="1:5" ht="13.5">
      <c r="A3" s="165"/>
      <c r="B3" s="165"/>
      <c r="C3" s="165"/>
      <c r="D3" s="165"/>
      <c r="E3" s="165"/>
    </row>
    <row r="4" spans="1:5" ht="12.75" customHeight="1">
      <c r="A4" s="164" t="s">
        <v>112</v>
      </c>
      <c r="B4" s="164"/>
      <c r="C4" s="164"/>
      <c r="D4" s="164"/>
      <c r="E4" s="164"/>
    </row>
    <row r="5" spans="1:5" ht="13.5">
      <c r="A5" s="165" t="s">
        <v>85</v>
      </c>
      <c r="B5" s="165"/>
      <c r="C5" s="165"/>
      <c r="D5" s="165"/>
      <c r="E5" s="165"/>
    </row>
    <row r="6" spans="1:5" ht="13.5">
      <c r="A6" s="166" t="s">
        <v>106</v>
      </c>
      <c r="B6" s="166"/>
      <c r="C6" s="166"/>
      <c r="D6" s="166"/>
      <c r="E6" s="166"/>
    </row>
    <row r="7" spans="1:5" ht="13.5">
      <c r="A7" s="165"/>
      <c r="B7" s="165"/>
      <c r="C7" s="165"/>
      <c r="D7" s="165"/>
      <c r="E7" s="165"/>
    </row>
    <row r="9" spans="3:9" s="40" customFormat="1" ht="14.25" thickBot="1">
      <c r="C9" s="57"/>
      <c r="D9" s="95"/>
      <c r="E9" s="95"/>
      <c r="I9" s="2"/>
    </row>
    <row r="10" spans="1:9" s="12" customFormat="1" ht="36" customHeight="1" thickBot="1">
      <c r="A10" s="186" t="s">
        <v>29</v>
      </c>
      <c r="B10" s="186" t="s">
        <v>1</v>
      </c>
      <c r="C10" s="58" t="s">
        <v>73</v>
      </c>
      <c r="D10" s="96" t="s">
        <v>0</v>
      </c>
      <c r="E10" s="96" t="s">
        <v>71</v>
      </c>
      <c r="F10" s="21"/>
      <c r="G10" s="21"/>
      <c r="I10" s="13"/>
    </row>
    <row r="11" spans="1:9" s="5" customFormat="1" ht="14.25" thickBot="1">
      <c r="A11" s="187"/>
      <c r="B11" s="187"/>
      <c r="C11" s="59" t="s">
        <v>2</v>
      </c>
      <c r="D11" s="60" t="s">
        <v>2</v>
      </c>
      <c r="E11" s="108" t="s">
        <v>2</v>
      </c>
      <c r="F11" s="11"/>
      <c r="G11" s="11"/>
      <c r="I11" s="6"/>
    </row>
    <row r="12" spans="1:9" s="7" customFormat="1" ht="14.25" thickBot="1">
      <c r="A12" s="14">
        <v>1</v>
      </c>
      <c r="B12" s="14">
        <v>2</v>
      </c>
      <c r="C12" s="153">
        <v>3</v>
      </c>
      <c r="D12" s="153">
        <v>4</v>
      </c>
      <c r="E12" s="153">
        <v>5</v>
      </c>
      <c r="F12" s="22"/>
      <c r="G12" s="22"/>
      <c r="I12" s="37"/>
    </row>
    <row r="13" spans="1:5" ht="13.5">
      <c r="A13" s="169" t="s">
        <v>34</v>
      </c>
      <c r="B13" s="170"/>
      <c r="C13" s="170"/>
      <c r="D13" s="170"/>
      <c r="E13" s="171"/>
    </row>
    <row r="14" spans="1:5" ht="14.25" thickBot="1">
      <c r="A14" s="183" t="s">
        <v>72</v>
      </c>
      <c r="B14" s="184"/>
      <c r="C14" s="184"/>
      <c r="D14" s="184"/>
      <c r="E14" s="185"/>
    </row>
    <row r="15" spans="1:5" ht="13.5">
      <c r="A15" s="19" t="s">
        <v>3</v>
      </c>
      <c r="B15" s="40" t="s">
        <v>4</v>
      </c>
      <c r="C15" s="61">
        <v>0</v>
      </c>
      <c r="D15" s="61">
        <v>0</v>
      </c>
      <c r="E15" s="109">
        <v>0</v>
      </c>
    </row>
    <row r="16" spans="1:5" ht="13.5">
      <c r="A16" s="20" t="s">
        <v>5</v>
      </c>
      <c r="B16" s="16" t="s">
        <v>6</v>
      </c>
      <c r="C16" s="56">
        <v>0</v>
      </c>
      <c r="D16" s="56">
        <v>0</v>
      </c>
      <c r="E16" s="110">
        <v>0</v>
      </c>
    </row>
    <row r="17" spans="1:9" s="43" customFormat="1" ht="36" customHeight="1">
      <c r="A17" s="149" t="s">
        <v>7</v>
      </c>
      <c r="B17" s="78" t="s">
        <v>102</v>
      </c>
      <c r="C17" s="97">
        <v>25193.75</v>
      </c>
      <c r="D17" s="97">
        <f>C17*0.19</f>
        <v>4786.8125</v>
      </c>
      <c r="E17" s="111">
        <f>C17*1.19</f>
        <v>29980.5625</v>
      </c>
      <c r="I17" s="44"/>
    </row>
    <row r="18" spans="1:5" ht="13.5">
      <c r="A18" s="47" t="s">
        <v>30</v>
      </c>
      <c r="B18" s="48" t="s">
        <v>31</v>
      </c>
      <c r="C18" s="63">
        <v>0</v>
      </c>
      <c r="D18" s="63">
        <f>C18*0.19</f>
        <v>0</v>
      </c>
      <c r="E18" s="112">
        <f>C18*1.19</f>
        <v>0</v>
      </c>
    </row>
    <row r="19" spans="1:5" ht="13.5">
      <c r="A19" s="182" t="s">
        <v>35</v>
      </c>
      <c r="B19" s="182"/>
      <c r="C19" s="64">
        <f>C15+C16+C17+C18</f>
        <v>25193.75</v>
      </c>
      <c r="D19" s="64">
        <f>D15+D16+D17+D18</f>
        <v>4786.8125</v>
      </c>
      <c r="E19" s="156">
        <f>E15+E16+E17+E18</f>
        <v>29980.5625</v>
      </c>
    </row>
    <row r="20" spans="1:5" ht="13.5">
      <c r="A20" s="46" t="s">
        <v>36</v>
      </c>
      <c r="B20" s="46"/>
      <c r="C20" s="65"/>
      <c r="D20" s="98"/>
      <c r="E20" s="113"/>
    </row>
    <row r="21" spans="1:5" ht="14.25" thickBot="1">
      <c r="A21" s="45" t="s">
        <v>32</v>
      </c>
      <c r="B21" s="49"/>
      <c r="C21" s="66"/>
      <c r="D21" s="99"/>
      <c r="E21" s="114"/>
    </row>
    <row r="22" spans="1:5" ht="14.25" thickBot="1">
      <c r="A22" s="167" t="s">
        <v>37</v>
      </c>
      <c r="B22" s="168"/>
      <c r="C22" s="67">
        <v>0</v>
      </c>
      <c r="D22" s="67">
        <f>C22*0.19</f>
        <v>0</v>
      </c>
      <c r="E22" s="115">
        <f>C22*1.19</f>
        <v>0</v>
      </c>
    </row>
    <row r="23" spans="1:5" ht="13.5">
      <c r="A23" s="169" t="s">
        <v>33</v>
      </c>
      <c r="B23" s="170"/>
      <c r="C23" s="170"/>
      <c r="D23" s="170"/>
      <c r="E23" s="171"/>
    </row>
    <row r="24" spans="1:5" ht="14.25" thickBot="1">
      <c r="A24" s="172" t="s">
        <v>38</v>
      </c>
      <c r="B24" s="173"/>
      <c r="C24" s="173"/>
      <c r="D24" s="173"/>
      <c r="E24" s="174"/>
    </row>
    <row r="25" spans="1:9" s="43" customFormat="1" ht="14.25" thickBot="1">
      <c r="A25" s="175" t="s">
        <v>39</v>
      </c>
      <c r="B25" s="92" t="s">
        <v>100</v>
      </c>
      <c r="C25" s="100">
        <f>C26+C27+C28+C29</f>
        <v>12400</v>
      </c>
      <c r="D25" s="100">
        <f>D26+D27+D28+D29</f>
        <v>2356</v>
      </c>
      <c r="E25" s="100">
        <f>E26+E27+E28+E29</f>
        <v>14756</v>
      </c>
      <c r="I25" s="44"/>
    </row>
    <row r="26" spans="1:9" s="42" customFormat="1" ht="13.5">
      <c r="A26" s="176"/>
      <c r="B26" s="146" t="s">
        <v>93</v>
      </c>
      <c r="C26" s="138">
        <v>8000</v>
      </c>
      <c r="D26" s="138">
        <f aca="true" t="shared" si="0" ref="D26:D32">C26*0.19</f>
        <v>1520</v>
      </c>
      <c r="E26" s="139">
        <f aca="true" t="shared" si="1" ref="E26:E32">C26*1.19</f>
        <v>9520</v>
      </c>
      <c r="F26" s="41"/>
      <c r="G26" s="41"/>
      <c r="I26" s="39"/>
    </row>
    <row r="27" spans="1:5" ht="13.5">
      <c r="A27" s="176"/>
      <c r="B27" s="93" t="s">
        <v>40</v>
      </c>
      <c r="C27" s="81">
        <v>1200</v>
      </c>
      <c r="D27" s="81">
        <f t="shared" si="0"/>
        <v>228</v>
      </c>
      <c r="E27" s="116">
        <f t="shared" si="1"/>
        <v>1428</v>
      </c>
    </row>
    <row r="28" spans="1:5" ht="42" thickBot="1">
      <c r="A28" s="176"/>
      <c r="B28" s="144" t="s">
        <v>94</v>
      </c>
      <c r="C28" s="145">
        <v>3200</v>
      </c>
      <c r="D28" s="81">
        <f t="shared" si="0"/>
        <v>608</v>
      </c>
      <c r="E28" s="116">
        <f t="shared" si="1"/>
        <v>3808</v>
      </c>
    </row>
    <row r="29" spans="1:9" s="42" customFormat="1" ht="12.75" customHeight="1" hidden="1" thickBot="1">
      <c r="A29" s="176"/>
      <c r="B29" s="94" t="s">
        <v>74</v>
      </c>
      <c r="C29" s="101">
        <v>0</v>
      </c>
      <c r="D29" s="101">
        <f t="shared" si="0"/>
        <v>0</v>
      </c>
      <c r="E29" s="117">
        <f t="shared" si="1"/>
        <v>0</v>
      </c>
      <c r="F29" s="41"/>
      <c r="G29" s="41"/>
      <c r="I29" s="39"/>
    </row>
    <row r="30" spans="1:9" s="40" customFormat="1" ht="27.75" thickBot="1">
      <c r="A30" s="148" t="s">
        <v>8</v>
      </c>
      <c r="B30" s="147" t="s">
        <v>95</v>
      </c>
      <c r="C30" s="100">
        <v>8000</v>
      </c>
      <c r="D30" s="100">
        <f t="shared" si="0"/>
        <v>1520</v>
      </c>
      <c r="E30" s="100">
        <f t="shared" si="1"/>
        <v>9520</v>
      </c>
      <c r="I30" s="2"/>
    </row>
    <row r="31" spans="1:5" ht="14.25" thickBot="1">
      <c r="A31" s="90" t="s">
        <v>9</v>
      </c>
      <c r="B31" s="82" t="s">
        <v>75</v>
      </c>
      <c r="C31" s="100">
        <v>1900</v>
      </c>
      <c r="D31" s="100">
        <f t="shared" si="0"/>
        <v>361</v>
      </c>
      <c r="E31" s="100">
        <f t="shared" si="1"/>
        <v>2261</v>
      </c>
    </row>
    <row r="32" spans="1:5" ht="27.75" thickBot="1">
      <c r="A32" s="24" t="s">
        <v>41</v>
      </c>
      <c r="B32" s="18" t="s">
        <v>42</v>
      </c>
      <c r="C32" s="70">
        <v>0</v>
      </c>
      <c r="D32" s="70">
        <f t="shared" si="0"/>
        <v>0</v>
      </c>
      <c r="E32" s="118">
        <f t="shared" si="1"/>
        <v>0</v>
      </c>
    </row>
    <row r="33" spans="1:6" ht="14.25" thickBot="1">
      <c r="A33" s="175" t="s">
        <v>43</v>
      </c>
      <c r="B33" s="32" t="s">
        <v>86</v>
      </c>
      <c r="C33" s="50">
        <f>C34+C35+C36+C37+C38+C39</f>
        <v>81300</v>
      </c>
      <c r="D33" s="50">
        <f>D34+D35+D36+D37+D38+D39</f>
        <v>15447</v>
      </c>
      <c r="E33" s="119">
        <f>E34+E35+E36+E37+E38+E39</f>
        <v>96747</v>
      </c>
      <c r="F33" s="40">
        <f>C39+C38+C37+C36</f>
        <v>81300</v>
      </c>
    </row>
    <row r="34" spans="1:5" ht="13.5">
      <c r="A34" s="176"/>
      <c r="B34" s="33" t="s">
        <v>44</v>
      </c>
      <c r="C34" s="71">
        <v>0</v>
      </c>
      <c r="D34" s="71">
        <f>C34*0.19</f>
        <v>0</v>
      </c>
      <c r="E34" s="120">
        <f aca="true" t="shared" si="2" ref="E34:E40">C34*1.19</f>
        <v>0</v>
      </c>
    </row>
    <row r="35" spans="1:5" ht="13.5">
      <c r="A35" s="176"/>
      <c r="B35" s="34" t="s">
        <v>45</v>
      </c>
      <c r="C35" s="56">
        <v>0</v>
      </c>
      <c r="D35" s="56">
        <f>C35*0.19</f>
        <v>0</v>
      </c>
      <c r="E35" s="110">
        <f t="shared" si="2"/>
        <v>0</v>
      </c>
    </row>
    <row r="36" spans="1:9" s="43" customFormat="1" ht="27">
      <c r="A36" s="176"/>
      <c r="B36" s="83" t="s">
        <v>103</v>
      </c>
      <c r="C36" s="102">
        <v>21700</v>
      </c>
      <c r="D36" s="102">
        <f>C36*0.19</f>
        <v>4123</v>
      </c>
      <c r="E36" s="121">
        <f t="shared" si="2"/>
        <v>25823</v>
      </c>
      <c r="I36" s="44"/>
    </row>
    <row r="37" spans="1:9" s="43" customFormat="1" ht="27">
      <c r="A37" s="176"/>
      <c r="B37" s="83" t="s">
        <v>104</v>
      </c>
      <c r="C37" s="102">
        <v>9000</v>
      </c>
      <c r="D37" s="102">
        <f aca="true" t="shared" si="3" ref="D37:D47">C37*0.19</f>
        <v>1710</v>
      </c>
      <c r="E37" s="121">
        <f t="shared" si="2"/>
        <v>10710</v>
      </c>
      <c r="I37" s="44"/>
    </row>
    <row r="38" spans="1:5" ht="27">
      <c r="A38" s="176"/>
      <c r="B38" s="79" t="s">
        <v>46</v>
      </c>
      <c r="C38" s="134">
        <v>3500</v>
      </c>
      <c r="D38" s="134">
        <f t="shared" si="3"/>
        <v>665</v>
      </c>
      <c r="E38" s="135">
        <f t="shared" si="2"/>
        <v>4165</v>
      </c>
    </row>
    <row r="39" spans="1:5" ht="14.25" thickBot="1">
      <c r="A39" s="191"/>
      <c r="B39" s="80" t="s">
        <v>47</v>
      </c>
      <c r="C39" s="81">
        <v>47100</v>
      </c>
      <c r="D39" s="81">
        <f t="shared" si="3"/>
        <v>8949</v>
      </c>
      <c r="E39" s="116">
        <f t="shared" si="2"/>
        <v>56049</v>
      </c>
    </row>
    <row r="40" spans="1:9" s="43" customFormat="1" ht="14.25" thickBot="1">
      <c r="A40" s="91" t="s">
        <v>48</v>
      </c>
      <c r="B40" s="84" t="s">
        <v>96</v>
      </c>
      <c r="C40" s="103">
        <v>0</v>
      </c>
      <c r="D40" s="103">
        <f t="shared" si="3"/>
        <v>0</v>
      </c>
      <c r="E40" s="122">
        <f t="shared" si="2"/>
        <v>0</v>
      </c>
      <c r="I40" s="44"/>
    </row>
    <row r="41" spans="1:9" s="43" customFormat="1" ht="14.25" thickBot="1">
      <c r="A41" s="188" t="s">
        <v>49</v>
      </c>
      <c r="B41" s="85" t="s">
        <v>97</v>
      </c>
      <c r="C41" s="100">
        <f>C43+C42</f>
        <v>0</v>
      </c>
      <c r="D41" s="100">
        <f>D43+D42</f>
        <v>0</v>
      </c>
      <c r="E41" s="123">
        <f>E43+E42</f>
        <v>0</v>
      </c>
      <c r="I41" s="44"/>
    </row>
    <row r="42" spans="1:9" s="43" customFormat="1" ht="13.5">
      <c r="A42" s="189"/>
      <c r="B42" s="51" t="s">
        <v>50</v>
      </c>
      <c r="C42" s="68">
        <v>0</v>
      </c>
      <c r="D42" s="68">
        <f t="shared" si="3"/>
        <v>0</v>
      </c>
      <c r="E42" s="124">
        <f>C42*1.19</f>
        <v>0</v>
      </c>
      <c r="I42" s="44"/>
    </row>
    <row r="43" spans="1:9" s="43" customFormat="1" ht="14.25" thickBot="1">
      <c r="A43" s="190"/>
      <c r="B43" s="52" t="s">
        <v>51</v>
      </c>
      <c r="C43" s="69">
        <v>0</v>
      </c>
      <c r="D43" s="69">
        <f t="shared" si="3"/>
        <v>0</v>
      </c>
      <c r="E43" s="125">
        <f>C43*1.19</f>
        <v>0</v>
      </c>
      <c r="I43" s="44"/>
    </row>
    <row r="44" spans="1:9" s="43" customFormat="1" ht="14.25" thickBot="1">
      <c r="A44" s="175" t="s">
        <v>52</v>
      </c>
      <c r="B44" s="85" t="s">
        <v>98</v>
      </c>
      <c r="C44" s="100">
        <f>C45+C48</f>
        <v>32000</v>
      </c>
      <c r="D44" s="100">
        <f>D45+D48</f>
        <v>6080</v>
      </c>
      <c r="E44" s="123">
        <f>E45+E48</f>
        <v>38080</v>
      </c>
      <c r="I44" s="44"/>
    </row>
    <row r="45" spans="1:5" ht="13.5">
      <c r="A45" s="176"/>
      <c r="B45" s="33" t="s">
        <v>53</v>
      </c>
      <c r="C45" s="71">
        <f>C46+C47</f>
        <v>12000</v>
      </c>
      <c r="D45" s="71">
        <f>D46+D47</f>
        <v>2280</v>
      </c>
      <c r="E45" s="120">
        <f>E46+E47</f>
        <v>14280</v>
      </c>
    </row>
    <row r="46" spans="1:5" ht="13.5">
      <c r="A46" s="176"/>
      <c r="B46" s="34" t="s">
        <v>54</v>
      </c>
      <c r="C46" s="56">
        <v>10000</v>
      </c>
      <c r="D46" s="56">
        <f t="shared" si="3"/>
        <v>1900</v>
      </c>
      <c r="E46" s="110">
        <f>C46*1.19</f>
        <v>11900</v>
      </c>
    </row>
    <row r="47" spans="1:5" ht="41.25">
      <c r="A47" s="176"/>
      <c r="B47" s="35" t="s">
        <v>77</v>
      </c>
      <c r="C47" s="56">
        <v>2000</v>
      </c>
      <c r="D47" s="56">
        <f t="shared" si="3"/>
        <v>380</v>
      </c>
      <c r="E47" s="110">
        <f>C47*1.19</f>
        <v>2380</v>
      </c>
    </row>
    <row r="48" spans="1:5" ht="14.25" thickBot="1">
      <c r="A48" s="191"/>
      <c r="B48" s="36" t="s">
        <v>55</v>
      </c>
      <c r="C48" s="63">
        <v>20000</v>
      </c>
      <c r="D48" s="63">
        <f>C48*19%</f>
        <v>3800</v>
      </c>
      <c r="E48" s="112">
        <f>C48+D48</f>
        <v>23800</v>
      </c>
    </row>
    <row r="49" spans="1:6" ht="14.25" thickBot="1">
      <c r="A49" s="167" t="s">
        <v>56</v>
      </c>
      <c r="B49" s="168"/>
      <c r="C49" s="67">
        <f>C25+C30+C31+C40+C41+C44+C32+C33</f>
        <v>135600</v>
      </c>
      <c r="D49" s="67">
        <f>D25+D30+D31+D40+D41+D44+D32+D33</f>
        <v>25764</v>
      </c>
      <c r="E49" s="115">
        <f>E25+E30+E31+E40+E41+E44+E32+E33</f>
        <v>161364</v>
      </c>
      <c r="F49" s="40">
        <f>C25+C30+C31+C32+C33+C40+C41+C44</f>
        <v>135600</v>
      </c>
    </row>
    <row r="50" spans="1:5" ht="13.5">
      <c r="A50" s="169" t="s">
        <v>57</v>
      </c>
      <c r="B50" s="170"/>
      <c r="C50" s="170"/>
      <c r="D50" s="170"/>
      <c r="E50" s="171"/>
    </row>
    <row r="51" spans="1:5" ht="14.25" thickBot="1">
      <c r="A51" s="172" t="s">
        <v>58</v>
      </c>
      <c r="B51" s="173"/>
      <c r="C51" s="173"/>
      <c r="D51" s="173"/>
      <c r="E51" s="174"/>
    </row>
    <row r="52" spans="1:5" ht="13.5">
      <c r="A52" s="159" t="s">
        <v>10</v>
      </c>
      <c r="B52" s="137" t="s">
        <v>11</v>
      </c>
      <c r="C52" s="138">
        <v>2566417.56</v>
      </c>
      <c r="D52" s="138">
        <f aca="true" t="shared" si="4" ref="D52:D57">C52*0.19</f>
        <v>487619.33640000003</v>
      </c>
      <c r="E52" s="139">
        <f aca="true" t="shared" si="5" ref="E52:E57">C52*1.19</f>
        <v>3054036.8964</v>
      </c>
    </row>
    <row r="53" spans="1:5" ht="13.5">
      <c r="A53" s="27" t="s">
        <v>12</v>
      </c>
      <c r="B53" s="25" t="s">
        <v>78</v>
      </c>
      <c r="C53" s="53">
        <v>0</v>
      </c>
      <c r="D53" s="53">
        <f t="shared" si="4"/>
        <v>0</v>
      </c>
      <c r="E53" s="126">
        <f t="shared" si="5"/>
        <v>0</v>
      </c>
    </row>
    <row r="54" spans="1:5" ht="27">
      <c r="A54" s="28" t="s">
        <v>13</v>
      </c>
      <c r="B54" s="26" t="s">
        <v>79</v>
      </c>
      <c r="C54" s="53">
        <v>0</v>
      </c>
      <c r="D54" s="53">
        <f t="shared" si="4"/>
        <v>0</v>
      </c>
      <c r="E54" s="126">
        <f t="shared" si="5"/>
        <v>0</v>
      </c>
    </row>
    <row r="55" spans="1:5" ht="27">
      <c r="A55" s="28" t="s">
        <v>14</v>
      </c>
      <c r="B55" s="26" t="s">
        <v>80</v>
      </c>
      <c r="C55" s="53">
        <v>0</v>
      </c>
      <c r="D55" s="53">
        <f t="shared" si="4"/>
        <v>0</v>
      </c>
      <c r="E55" s="126">
        <f t="shared" si="5"/>
        <v>0</v>
      </c>
    </row>
    <row r="56" spans="1:5" ht="13.5">
      <c r="A56" s="27" t="s">
        <v>15</v>
      </c>
      <c r="B56" s="25" t="s">
        <v>16</v>
      </c>
      <c r="C56" s="56">
        <v>0</v>
      </c>
      <c r="D56" s="56">
        <f t="shared" si="4"/>
        <v>0</v>
      </c>
      <c r="E56" s="110">
        <f t="shared" si="5"/>
        <v>0</v>
      </c>
    </row>
    <row r="57" spans="1:5" ht="14.25" thickBot="1">
      <c r="A57" s="29" t="s">
        <v>17</v>
      </c>
      <c r="B57" s="30" t="s">
        <v>18</v>
      </c>
      <c r="C57" s="72">
        <v>0</v>
      </c>
      <c r="D57" s="72">
        <f t="shared" si="4"/>
        <v>0</v>
      </c>
      <c r="E57" s="127">
        <f t="shared" si="5"/>
        <v>0</v>
      </c>
    </row>
    <row r="58" spans="1:5" ht="14.25" thickBot="1">
      <c r="A58" s="172" t="s">
        <v>59</v>
      </c>
      <c r="B58" s="173"/>
      <c r="C58" s="73">
        <f>C52+C53+C54+C55+C56+C57</f>
        <v>2566417.56</v>
      </c>
      <c r="D58" s="73">
        <f>D52+D53+D54+D55+D56+D57</f>
        <v>487619.33640000003</v>
      </c>
      <c r="E58" s="128">
        <f>E52+E53+E54+E55+E56+E57</f>
        <v>3054036.8964</v>
      </c>
    </row>
    <row r="59" spans="1:5" ht="13.5">
      <c r="A59" s="169" t="s">
        <v>60</v>
      </c>
      <c r="B59" s="170"/>
      <c r="C59" s="170"/>
      <c r="D59" s="170"/>
      <c r="E59" s="171"/>
    </row>
    <row r="60" spans="1:5" ht="14.25" thickBot="1">
      <c r="A60" s="177" t="s">
        <v>61</v>
      </c>
      <c r="B60" s="178"/>
      <c r="C60" s="178"/>
      <c r="D60" s="178"/>
      <c r="E60" s="179"/>
    </row>
    <row r="61" spans="1:5" ht="13.5">
      <c r="A61" s="192" t="s">
        <v>19</v>
      </c>
      <c r="B61" s="86" t="s">
        <v>20</v>
      </c>
      <c r="C61" s="104">
        <v>19838.57</v>
      </c>
      <c r="D61" s="104">
        <f>D62+D63</f>
        <v>3769.3283</v>
      </c>
      <c r="E61" s="129">
        <f>E62+E63</f>
        <v>23607.898299999997</v>
      </c>
    </row>
    <row r="62" spans="1:5" ht="27">
      <c r="A62" s="193"/>
      <c r="B62" s="87" t="s">
        <v>62</v>
      </c>
      <c r="C62" s="81">
        <v>19838.57</v>
      </c>
      <c r="D62" s="81">
        <f>C62*0.19</f>
        <v>3769.3283</v>
      </c>
      <c r="E62" s="116">
        <f>C62*1.19</f>
        <v>23607.898299999997</v>
      </c>
    </row>
    <row r="63" spans="1:5" ht="14.25" thickBot="1">
      <c r="A63" s="194"/>
      <c r="B63" s="88" t="s">
        <v>76</v>
      </c>
      <c r="C63" s="101">
        <v>0</v>
      </c>
      <c r="D63" s="101">
        <f>C63*0.19</f>
        <v>0</v>
      </c>
      <c r="E63" s="117">
        <f>C63*1.19</f>
        <v>0</v>
      </c>
    </row>
    <row r="64" spans="1:9" s="43" customFormat="1" ht="13.5">
      <c r="A64" s="203" t="s">
        <v>21</v>
      </c>
      <c r="B64" s="89" t="s">
        <v>99</v>
      </c>
      <c r="C64" s="105">
        <f>C65+C66+C67+C68+C69</f>
        <v>34025.95</v>
      </c>
      <c r="D64" s="105">
        <f>D65+D66+D67+D68+D69</f>
        <v>0</v>
      </c>
      <c r="E64" s="130">
        <f>E65+E66+E67+E68+E69</f>
        <v>34025.95</v>
      </c>
      <c r="F64" s="43">
        <f>C65+C66+C67+C68+C69</f>
        <v>34025.95</v>
      </c>
      <c r="I64" s="44"/>
    </row>
    <row r="65" spans="1:5" ht="27">
      <c r="A65" s="204"/>
      <c r="B65" s="31" t="s">
        <v>63</v>
      </c>
      <c r="C65" s="53">
        <v>0</v>
      </c>
      <c r="D65" s="53">
        <v>0</v>
      </c>
      <c r="E65" s="53">
        <f>C65</f>
        <v>0</v>
      </c>
    </row>
    <row r="66" spans="1:5" ht="27">
      <c r="A66" s="204"/>
      <c r="B66" s="31" t="s">
        <v>64</v>
      </c>
      <c r="C66" s="56">
        <v>13057.25</v>
      </c>
      <c r="D66" s="53">
        <v>0</v>
      </c>
      <c r="E66" s="53">
        <f>C66</f>
        <v>13057.25</v>
      </c>
    </row>
    <row r="67" spans="1:5" ht="39.75" customHeight="1">
      <c r="A67" s="204"/>
      <c r="B67" s="17" t="s">
        <v>65</v>
      </c>
      <c r="C67" s="56">
        <v>2611.45</v>
      </c>
      <c r="D67" s="53">
        <v>0</v>
      </c>
      <c r="E67" s="53">
        <f>C67</f>
        <v>2611.45</v>
      </c>
    </row>
    <row r="68" spans="1:5" ht="13.5">
      <c r="A68" s="204"/>
      <c r="B68" s="16" t="s">
        <v>81</v>
      </c>
      <c r="C68" s="56">
        <v>13057.25</v>
      </c>
      <c r="D68" s="53">
        <v>0</v>
      </c>
      <c r="E68" s="53">
        <f>C68</f>
        <v>13057.25</v>
      </c>
    </row>
    <row r="69" spans="1:5" ht="27.75" thickBot="1">
      <c r="A69" s="205"/>
      <c r="B69" s="23" t="s">
        <v>66</v>
      </c>
      <c r="C69" s="53">
        <v>5300</v>
      </c>
      <c r="D69" s="53">
        <v>0</v>
      </c>
      <c r="E69" s="53">
        <f>C69</f>
        <v>5300</v>
      </c>
    </row>
    <row r="70" spans="1:11" ht="14.25" thickBot="1">
      <c r="A70" s="150" t="s">
        <v>22</v>
      </c>
      <c r="B70" s="151" t="s">
        <v>82</v>
      </c>
      <c r="C70" s="152">
        <f>(C16+C17+C33+C44+C52)*10%</f>
        <v>270491.131</v>
      </c>
      <c r="D70" s="152">
        <f>C70*0.19</f>
        <v>51393.31489</v>
      </c>
      <c r="E70" s="155">
        <f>C70+D70-0.01</f>
        <v>321884.43588999996</v>
      </c>
      <c r="H70" s="38">
        <f>C16+C17+C33+C44+C58</f>
        <v>2704911.31</v>
      </c>
      <c r="I70" s="37">
        <f>0.1*H70</f>
        <v>270491.131</v>
      </c>
      <c r="J70" s="38">
        <f>I70*0.19</f>
        <v>51393.31489</v>
      </c>
      <c r="K70" s="38">
        <f>I70+J70</f>
        <v>321884.44589</v>
      </c>
    </row>
    <row r="71" spans="1:9" ht="14.25" thickBot="1">
      <c r="A71" s="180" t="s">
        <v>67</v>
      </c>
      <c r="B71" s="181"/>
      <c r="C71" s="50">
        <f>C61+C64+C70</f>
        <v>324355.651</v>
      </c>
      <c r="D71" s="50">
        <f>D61+D64+D70</f>
        <v>55162.64319</v>
      </c>
      <c r="E71" s="119">
        <f>E61+E64+E70+0.01</f>
        <v>379518.29419</v>
      </c>
      <c r="F71" s="40">
        <f>C61+C64+C70</f>
        <v>324355.651</v>
      </c>
      <c r="I71" s="37">
        <f>270491.13*0.19</f>
        <v>51393.3147</v>
      </c>
    </row>
    <row r="72" spans="1:5" ht="13.5">
      <c r="A72" s="195" t="s">
        <v>68</v>
      </c>
      <c r="B72" s="196"/>
      <c r="C72" s="196"/>
      <c r="D72" s="196"/>
      <c r="E72" s="197"/>
    </row>
    <row r="73" spans="1:5" ht="14.25" thickBot="1">
      <c r="A73" s="172" t="s">
        <v>69</v>
      </c>
      <c r="B73" s="173"/>
      <c r="C73" s="173"/>
      <c r="D73" s="173"/>
      <c r="E73" s="174"/>
    </row>
    <row r="74" spans="1:5" ht="13.5">
      <c r="A74" s="3" t="s">
        <v>23</v>
      </c>
      <c r="B74" s="10" t="s">
        <v>24</v>
      </c>
      <c r="C74" s="74">
        <v>0</v>
      </c>
      <c r="D74" s="74">
        <f>C74*0.19</f>
        <v>0</v>
      </c>
      <c r="E74" s="131">
        <f>C74*1.19</f>
        <v>0</v>
      </c>
    </row>
    <row r="75" spans="1:5" ht="14.25" thickBot="1">
      <c r="A75" s="4" t="s">
        <v>25</v>
      </c>
      <c r="B75" s="15" t="s">
        <v>26</v>
      </c>
      <c r="C75" s="75">
        <v>0</v>
      </c>
      <c r="D75" s="75">
        <f>C75*0.19</f>
        <v>0</v>
      </c>
      <c r="E75" s="132">
        <f>C75*1.19</f>
        <v>0</v>
      </c>
    </row>
    <row r="76" spans="1:5" ht="14.25" thickBot="1">
      <c r="A76" s="167" t="s">
        <v>70</v>
      </c>
      <c r="B76" s="168"/>
      <c r="C76" s="76">
        <f>C74+C75</f>
        <v>0</v>
      </c>
      <c r="D76" s="76">
        <f>D74+D75</f>
        <v>0</v>
      </c>
      <c r="E76" s="133">
        <f>E74+E75</f>
        <v>0</v>
      </c>
    </row>
    <row r="77" spans="1:9" s="5" customFormat="1" ht="13.5">
      <c r="A77" s="206" t="s">
        <v>27</v>
      </c>
      <c r="B77" s="206"/>
      <c r="C77" s="77">
        <f>C19+C22+C49+C58+C71+C76</f>
        <v>3051566.961</v>
      </c>
      <c r="D77" s="77">
        <f>D19+D22+D49+D58+D71+D76</f>
        <v>573332.79209</v>
      </c>
      <c r="E77" s="77">
        <f>E19+E22+E49+E58+E71+E76</f>
        <v>3624899.75309</v>
      </c>
      <c r="F77" s="11">
        <f>C19+C22+C49+C58+C71</f>
        <v>3051566.961</v>
      </c>
      <c r="G77" s="11"/>
      <c r="I77" s="6"/>
    </row>
    <row r="78" spans="1:9" s="5" customFormat="1" ht="13.5">
      <c r="A78" s="182" t="s">
        <v>28</v>
      </c>
      <c r="B78" s="182"/>
      <c r="C78" s="64">
        <f>C16+C17+C18+C22+C52+C53+C62</f>
        <v>2611449.88</v>
      </c>
      <c r="D78" s="64">
        <f>D16+D17+D18+D22+D52+D53+D62</f>
        <v>496175.4772</v>
      </c>
      <c r="E78" s="64">
        <f>E16+E17+E18+E22+E52+E53+E62</f>
        <v>3107625.3572</v>
      </c>
      <c r="F78" s="11">
        <f>C19+C52+C61</f>
        <v>2611449.88</v>
      </c>
      <c r="G78" s="11"/>
      <c r="I78" s="6"/>
    </row>
    <row r="79" spans="1:9" s="5" customFormat="1" ht="13.5" hidden="1">
      <c r="A79" s="198" t="s">
        <v>90</v>
      </c>
      <c r="B79" s="199"/>
      <c r="C79" s="64"/>
      <c r="D79" s="64"/>
      <c r="E79" s="64"/>
      <c r="F79" s="11"/>
      <c r="G79" s="11"/>
      <c r="I79" s="6"/>
    </row>
    <row r="80" spans="1:9" s="40" customFormat="1" ht="13.5" hidden="1">
      <c r="A80" s="198" t="s">
        <v>91</v>
      </c>
      <c r="B80" s="200"/>
      <c r="C80" s="81">
        <f>C38+C39+C52+C61+C70</f>
        <v>2907347.261</v>
      </c>
      <c r="D80" s="106">
        <f>D38+D39+D52+D61+D70</f>
        <v>552395.97959</v>
      </c>
      <c r="E80" s="106">
        <f>C80+D80</f>
        <v>3459743.24059</v>
      </c>
      <c r="I80" s="2"/>
    </row>
    <row r="81" spans="1:9" s="43" customFormat="1" ht="13.5" hidden="1">
      <c r="A81" s="201" t="s">
        <v>92</v>
      </c>
      <c r="B81" s="202"/>
      <c r="C81" s="62">
        <f>C77-C80</f>
        <v>144219.7000000002</v>
      </c>
      <c r="D81" s="107">
        <f>D77-D80</f>
        <v>20936.8125</v>
      </c>
      <c r="E81" s="107">
        <f>C81+D81</f>
        <v>165156.5125000002</v>
      </c>
      <c r="F81" s="43">
        <f>C81+D81</f>
        <v>165156.5125000002</v>
      </c>
      <c r="I81" s="44"/>
    </row>
    <row r="82" spans="1:9" s="43" customFormat="1" ht="13.5">
      <c r="A82" s="157" t="s">
        <v>109</v>
      </c>
      <c r="B82" s="158"/>
      <c r="C82" s="62"/>
      <c r="D82" s="107"/>
      <c r="E82" s="107"/>
      <c r="I82" s="44"/>
    </row>
    <row r="83" spans="1:9" s="43" customFormat="1" ht="15" customHeight="1">
      <c r="A83" s="207" t="s">
        <v>110</v>
      </c>
      <c r="B83" s="208"/>
      <c r="C83" s="62"/>
      <c r="D83" s="107"/>
      <c r="E83" s="161">
        <v>3459743.24</v>
      </c>
      <c r="I83" s="44"/>
    </row>
    <row r="84" spans="1:9" s="43" customFormat="1" ht="13.5">
      <c r="A84" s="209" t="s">
        <v>111</v>
      </c>
      <c r="B84" s="210"/>
      <c r="C84" s="97"/>
      <c r="D84" s="160"/>
      <c r="E84" s="160">
        <f>E17+E25+E30+E31+E36+E37+E44+E64</f>
        <v>165156.5125</v>
      </c>
      <c r="I84" s="44"/>
    </row>
    <row r="85" spans="1:9" s="43" customFormat="1" ht="13.5">
      <c r="A85" s="162" t="s">
        <v>87</v>
      </c>
      <c r="B85" s="163"/>
      <c r="C85" s="163"/>
      <c r="D85" s="163"/>
      <c r="E85" s="163"/>
      <c r="I85" s="44"/>
    </row>
    <row r="86" spans="1:9" s="43" customFormat="1" ht="13.5">
      <c r="A86" s="163"/>
      <c r="B86" s="163"/>
      <c r="C86" s="163"/>
      <c r="D86" s="163"/>
      <c r="E86" s="163"/>
      <c r="I86" s="44"/>
    </row>
    <row r="87" spans="1:9" s="43" customFormat="1" ht="13.5">
      <c r="A87" s="163"/>
      <c r="B87" s="163"/>
      <c r="C87" s="163"/>
      <c r="D87" s="163"/>
      <c r="E87" s="163"/>
      <c r="I87" s="44"/>
    </row>
    <row r="88" spans="1:9" s="43" customFormat="1" ht="13.5">
      <c r="A88" s="163"/>
      <c r="B88" s="163"/>
      <c r="C88" s="163"/>
      <c r="D88" s="163"/>
      <c r="E88" s="163"/>
      <c r="I88" s="44"/>
    </row>
    <row r="89" spans="1:9" s="43" customFormat="1" ht="13.5">
      <c r="A89" s="163"/>
      <c r="B89" s="163"/>
      <c r="C89" s="163"/>
      <c r="D89" s="163"/>
      <c r="E89" s="163"/>
      <c r="I89" s="44"/>
    </row>
    <row r="90" spans="1:9" s="43" customFormat="1" ht="13.5">
      <c r="A90" s="163"/>
      <c r="B90" s="163"/>
      <c r="C90" s="163"/>
      <c r="D90" s="163"/>
      <c r="E90" s="163"/>
      <c r="I90" s="44"/>
    </row>
    <row r="91" spans="1:9" s="43" customFormat="1" ht="13.5">
      <c r="A91" s="163"/>
      <c r="B91" s="163"/>
      <c r="C91" s="163"/>
      <c r="D91" s="163"/>
      <c r="E91" s="163"/>
      <c r="I91" s="44"/>
    </row>
    <row r="92" spans="1:9" s="43" customFormat="1" ht="13.5">
      <c r="A92" s="163"/>
      <c r="B92" s="163"/>
      <c r="C92" s="163"/>
      <c r="D92" s="163"/>
      <c r="E92" s="163"/>
      <c r="I92" s="44"/>
    </row>
    <row r="93" spans="1:5" s="40" customFormat="1" ht="13.5">
      <c r="A93" s="163"/>
      <c r="B93" s="163"/>
      <c r="C93" s="163"/>
      <c r="D93" s="163"/>
      <c r="E93" s="163"/>
    </row>
    <row r="94" spans="1:5" s="40" customFormat="1" ht="14.25">
      <c r="A94" s="143">
        <v>43651</v>
      </c>
      <c r="B94" s="142"/>
      <c r="C94" s="140"/>
      <c r="D94" s="140"/>
      <c r="E94" s="140"/>
    </row>
    <row r="95" spans="1:5" s="40" customFormat="1" ht="14.25">
      <c r="A95" s="142"/>
      <c r="B95" s="142"/>
      <c r="C95" s="141"/>
      <c r="D95" s="141"/>
      <c r="E95" s="141"/>
    </row>
    <row r="96" spans="1:5" s="40" customFormat="1" ht="14.25">
      <c r="A96" s="142"/>
      <c r="B96" s="142"/>
      <c r="C96" s="140"/>
      <c r="D96" s="140"/>
      <c r="E96" s="140"/>
    </row>
    <row r="97" spans="1:5" s="40" customFormat="1" ht="14.25">
      <c r="A97" s="142" t="s">
        <v>89</v>
      </c>
      <c r="B97" s="142"/>
      <c r="C97" s="140"/>
      <c r="D97" s="140"/>
      <c r="E97" s="140"/>
    </row>
    <row r="98" spans="1:5" s="40" customFormat="1" ht="14.25">
      <c r="A98" s="142" t="s">
        <v>88</v>
      </c>
      <c r="B98" s="142"/>
      <c r="C98" s="140"/>
      <c r="D98" s="140"/>
      <c r="E98" s="140"/>
    </row>
    <row r="99" spans="1:5" s="40" customFormat="1" ht="14.25">
      <c r="A99" s="142" t="s">
        <v>101</v>
      </c>
      <c r="B99" s="142"/>
      <c r="C99" s="140"/>
      <c r="D99" s="140"/>
      <c r="E99" s="140"/>
    </row>
  </sheetData>
  <sheetProtection/>
  <mergeCells count="37">
    <mergeCell ref="A79:B79"/>
    <mergeCell ref="A80:B80"/>
    <mergeCell ref="A81:B81"/>
    <mergeCell ref="A85:E93"/>
    <mergeCell ref="A83:B83"/>
    <mergeCell ref="A84:B84"/>
    <mergeCell ref="A78:B78"/>
    <mergeCell ref="A51:E51"/>
    <mergeCell ref="A58:B58"/>
    <mergeCell ref="A59:E59"/>
    <mergeCell ref="A60:E60"/>
    <mergeCell ref="A61:A63"/>
    <mergeCell ref="A64:A69"/>
    <mergeCell ref="A71:B71"/>
    <mergeCell ref="A72:E72"/>
    <mergeCell ref="A73:E73"/>
    <mergeCell ref="A76:B76"/>
    <mergeCell ref="A77:B77"/>
    <mergeCell ref="A50:E50"/>
    <mergeCell ref="A13:E13"/>
    <mergeCell ref="A14:E14"/>
    <mergeCell ref="A19:B19"/>
    <mergeCell ref="A22:B22"/>
    <mergeCell ref="A23:E23"/>
    <mergeCell ref="A24:E24"/>
    <mergeCell ref="A25:A29"/>
    <mergeCell ref="A33:A39"/>
    <mergeCell ref="A41:A43"/>
    <mergeCell ref="A44:A48"/>
    <mergeCell ref="A49:B49"/>
    <mergeCell ref="A10:A11"/>
    <mergeCell ref="B10:B11"/>
    <mergeCell ref="A3:E3"/>
    <mergeCell ref="A4:E4"/>
    <mergeCell ref="A5:E5"/>
    <mergeCell ref="A6:E6"/>
    <mergeCell ref="A7:E7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2019-07-15T06:51:48Z</cp:lastPrinted>
  <dcterms:created xsi:type="dcterms:W3CDTF">1996-10-14T23:33:28Z</dcterms:created>
  <dcterms:modified xsi:type="dcterms:W3CDTF">2019-07-25T08:05:47Z</dcterms:modified>
  <cp:category/>
  <cp:version/>
  <cp:contentType/>
  <cp:contentStatus/>
</cp:coreProperties>
</file>