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vestitii" sheetId="1" r:id="rId1"/>
  </sheets>
  <definedNames>
    <definedName name="_xlnm._FilterDatabase" localSheetId="0" hidden="1">'investitii'!$A$4:$IV$247</definedName>
    <definedName name="_xlnm.Print_Titles" localSheetId="0">'investitii'!$2:$4</definedName>
  </definedNames>
  <calcPr fullCalcOnLoad="1"/>
</workbook>
</file>

<file path=xl/sharedStrings.xml><?xml version="1.0" encoding="utf-8"?>
<sst xmlns="http://schemas.openxmlformats.org/spreadsheetml/2006/main" count="512" uniqueCount="292">
  <si>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</si>
  <si>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</si>
  <si>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</si>
  <si>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</si>
  <si>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</si>
  <si>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</si>
  <si>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</si>
  <si>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</si>
  <si>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</si>
  <si>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</si>
  <si>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</si>
  <si>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</si>
  <si>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</si>
  <si>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</si>
  <si>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</si>
  <si>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</si>
  <si>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</si>
  <si>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</si>
  <si>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67.C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</si>
  <si>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</si>
  <si>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</si>
  <si>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</si>
  <si>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</si>
  <si>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</si>
  <si>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</si>
  <si>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</si>
  <si>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</si>
  <si>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</si>
  <si>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</si>
  <si>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</si>
  <si>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</si>
  <si>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</si>
  <si>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</si>
  <si>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</si>
  <si>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</si>
  <si>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</si>
  <si>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</si>
  <si>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</si>
  <si>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</si>
  <si>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</si>
  <si>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</si>
  <si>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</si>
  <si>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</si>
  <si>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</si>
  <si>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</si>
  <si>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</si>
  <si>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</si>
  <si>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</si>
  <si>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</si>
  <si>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</si>
  <si>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</si>
  <si>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</si>
  <si>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</si>
  <si>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</si>
  <si>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</si>
  <si>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</si>
  <si>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</si>
  <si>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</si>
  <si>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</si>
  <si>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</si>
  <si>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</si>
  <si>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</si>
  <si>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</si>
  <si>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</si>
  <si>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</si>
  <si>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</si>
  <si>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</si>
  <si>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</si>
  <si>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</si>
  <si>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</si>
  <si>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</si>
  <si>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</si>
  <si>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</si>
  <si>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</si>
  <si>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</si>
  <si>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</si>
  <si>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</si>
  <si>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</si>
  <si>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</si>
  <si>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</si>
  <si>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</si>
  <si>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</si>
  <si>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</si>
  <si>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</si>
  <si>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</si>
  <si>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</si>
  <si>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</si>
  <si>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</si>
  <si>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</si>
  <si>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</si>
  <si>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</si>
  <si>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</si>
  <si>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</si>
  <si>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</si>
  <si>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</si>
  <si>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</si>
  <si>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</si>
  <si>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</si>
  <si>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</si>
  <si>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</si>
  <si>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</si>
  <si>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</si>
  <si>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</si>
  <si>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</si>
  <si>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</si>
  <si>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</si>
  <si>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</si>
  <si>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</si>
  <si>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</si>
  <si>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</si>
  <si>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</si>
  <si>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</si>
  <si>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</si>
  <si>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</si>
  <si>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</si>
  <si>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</si>
  <si>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</si>
  <si>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</si>
  <si>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</si>
  <si>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</si>
  <si>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</si>
  <si>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</si>
  <si>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</si>
  <si>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</si>
  <si>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</si>
  <si>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</si>
  <si>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</si>
  <si>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</si>
  <si>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</si>
  <si>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</si>
  <si>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</si>
  <si>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</si>
  <si>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</si>
  <si>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</si>
  <si>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</si>
  <si>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</si>
  <si>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</si>
  <si>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</si>
  <si>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</si>
  <si>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</si>
  <si>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</si>
  <si>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</si>
  <si>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</si>
  <si>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</si>
  <si>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</si>
  <si>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</si>
  <si>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</si>
  <si>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</si>
  <si>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</si>
  <si>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</si>
  <si>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</si>
  <si>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</si>
  <si>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</si>
  <si>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</si>
  <si>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</si>
  <si>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</si>
  <si>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</si>
  <si>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</si>
  <si>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</si>
  <si>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</si>
  <si>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</si>
  <si>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</si>
  <si>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</si>
  <si>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</si>
  <si>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</si>
  <si>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</si>
  <si>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</si>
  <si>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</si>
  <si>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</si>
  <si>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</si>
  <si>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</si>
  <si>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</si>
  <si>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</si>
  <si>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</si>
  <si>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</si>
  <si>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</si>
  <si>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</si>
  <si>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</si>
  <si>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</si>
  <si>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</si>
  <si>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</si>
  <si>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</si>
  <si>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</si>
  <si>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</si>
  <si>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</si>
  <si>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</si>
  <si>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</si>
  <si>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</si>
  <si>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</si>
  <si>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</si>
  <si>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</si>
  <si>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</si>
  <si>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Troliu pentru 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</si>
  <si>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</si>
  <si>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</si>
  <si>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</si>
  <si>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</si>
  <si>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</si>
  <si>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</si>
  <si>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</si>
  <si>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</si>
  <si>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</si>
  <si>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</si>
  <si>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</si>
  <si>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</si>
  <si>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</si>
  <si>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</si>
  <si>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Influenţe</t>
  </si>
  <si>
    <t>Valori rectificate</t>
  </si>
  <si>
    <t>5=6+7</t>
  </si>
  <si>
    <t>Uscător electric de rufe</t>
  </si>
  <si>
    <t>Maşină de spălat rufe</t>
  </si>
  <si>
    <t>Aparat foto</t>
  </si>
  <si>
    <t>Venituri proprii/Fd de dezvoltare/ Fd UE/ American Corner</t>
  </si>
  <si>
    <t>Aparat de lipit pungi de sterilizare 2 buc</t>
  </si>
  <si>
    <t>Calculatoare</t>
  </si>
  <si>
    <t>Eficientizare energetică şi lucrări conexe la clădirea administrativă a Consiliului Judeţean Mureş (documentaţie tehnico-economică + avize, acorduri certificat urbanism)</t>
  </si>
  <si>
    <t xml:space="preserve">Sistem PC  </t>
  </si>
  <si>
    <t>"S" pentru fagot</t>
  </si>
  <si>
    <t>Ecograf 2 bucăți</t>
  </si>
  <si>
    <t>Sistem control acces auto</t>
  </si>
  <si>
    <t>Marmita inox</t>
  </si>
  <si>
    <t>Masa pentru asistat nastere</t>
  </si>
  <si>
    <t>Analizor automat imunologie</t>
  </si>
  <si>
    <t>Ecograf cu doppler inclus</t>
  </si>
  <si>
    <t>Aparat aer conditionat cu filtru HEPA 3 buc.</t>
  </si>
  <si>
    <t>Transductor convex pt examinari abdominale</t>
  </si>
  <si>
    <t>Boiler pentru prepararea apei calde menajere</t>
  </si>
  <si>
    <t xml:space="preserve">Autoturism de teren </t>
  </si>
  <si>
    <t xml:space="preserve">Sterilizator Ginecologie-Oftalmologie </t>
  </si>
  <si>
    <t>Centrala Termica cu montaj 3 bucati</t>
  </si>
  <si>
    <t>7.</t>
  </si>
  <si>
    <t>84C</t>
  </si>
  <si>
    <t>4.15</t>
  </si>
  <si>
    <t>Expropriere imobile proprietate privată situate pe amplasamentul lucrării de utilitate publică de interes judeţean "Modernizarea drumurilor judeţene DJ 151B şi DJ 142, Ungheni (DN15)-Mica-Tîrnăveni (DN 14A)-judeţul Mureş"</t>
  </si>
  <si>
    <t>Dotări Serviciu de întreținere drumuri județene, total din care</t>
  </si>
  <si>
    <t>Expropirere teren ,,Drum de acces la  Platforma Parc industrial Mureş -Platforma  Vidrasău"</t>
  </si>
  <si>
    <t>Audiometru neonatal portabil  ( cu sistem OAE si ABR)</t>
  </si>
  <si>
    <t>Licenţe Windows 10</t>
  </si>
  <si>
    <t>67.B</t>
  </si>
  <si>
    <t xml:space="preserve">Expertiză tehnică şi evidenţiere lucrări la stadiul actual pentru obiectivul "Reparaţii capitale bucătărie centrală şi extindere clădire cu două niveluri pentru activităţi medicale" </t>
  </si>
  <si>
    <t>Maşină de gătit profesională 4 bucăţi</t>
  </si>
  <si>
    <t>Licenţă antivirus 150 bucăţi</t>
  </si>
  <si>
    <t>Înlocuire reţea internă termoficare secţia Pediatrie</t>
  </si>
  <si>
    <t>66.B</t>
  </si>
  <si>
    <t>Reactualizare DALI + PT si indicatori tehnico economici pentru lucrari de reabilitare la CT1</t>
  </si>
  <si>
    <t>DALI + PT si detalii de executie extindere si copertina cu legatura la terminal sosiri internationale</t>
  </si>
  <si>
    <t>Echipament multifunctional de deszapezire si degivrare PDA</t>
  </si>
  <si>
    <t>Achiziţionare sisteme PC, hărţi caroiate, legături telefonice, staţii emisie recepţie ( realizare centru de criză ) - etapa 2</t>
  </si>
  <si>
    <t>SF si PT sitem TVCI pentru supraveghere gard perimetral</t>
  </si>
  <si>
    <t>Reactualizare SF+PT remiză PSI</t>
  </si>
  <si>
    <t>Modernizare terminal plecari etapa I</t>
  </si>
  <si>
    <t>Reconfigurare echipament degivrare aeronave</t>
  </si>
  <si>
    <t>SF privind construcția unui buncăr și spații conexe Laborator Radioterapie</t>
  </si>
  <si>
    <t>Hotă de protecţie citostatică cu flux laminar</t>
  </si>
  <si>
    <t>Maşină de spălat rufe cu barieră igienică 2 buc</t>
  </si>
  <si>
    <t>4.16</t>
  </si>
  <si>
    <t>4.17</t>
  </si>
  <si>
    <t>Cilindru compactor</t>
  </si>
  <si>
    <t>Rezervor transportabil</t>
  </si>
  <si>
    <t>Studiu fezabilitate - schimbare reţea de canalizare in incinta spitalului</t>
  </si>
  <si>
    <t>Total cap.66, din care:</t>
  </si>
  <si>
    <t>DALI  Reabilitarea şi modernizarea Unităţii de Primiri Urgenţe din cadrul Spitalului Clinic Judeţean de Urgenţă Tîrgu-Mureş</t>
  </si>
  <si>
    <t>Uşi termopane pentru exterior 2 buc</t>
  </si>
  <si>
    <t>Site muzeu și aplicație interactivă, cetatea Tîrgu Mureș</t>
  </si>
  <si>
    <t>Gratii protecție, clanțe în stil Art Nouveau</t>
  </si>
  <si>
    <t xml:space="preserve">Amplasare uși de protecție, galeria de statui, Palatul Culturii </t>
  </si>
  <si>
    <t>CENTRUL JUDEȚEAN DE RESURSE ȘI ASISTENȚĂ EDUCAȚIONALĂ TîRGU MUREȘ</t>
  </si>
  <si>
    <t>Multifuncţională</t>
  </si>
  <si>
    <t>CRCDN Tîrgu-Mureş - Ceuaşu de de Cîmpie - (set frigorific frigidere 4 buc, ladă frigorifică 2 buc, congelator - 1 buc, combină frigorifică - 2 buc)</t>
  </si>
  <si>
    <t>CRCDN Tîrgu Mureş - Ceuaşu de Cîmpie - Aragaz 3 buc</t>
  </si>
  <si>
    <t>CRCDN Tîrgu Mureş - Ceuaşu de Cîmpie - Maşină de spălat</t>
  </si>
  <si>
    <t>Cămin IDECIU -Maşină de spălat vase profesională</t>
  </si>
  <si>
    <t>CRRN Reghin - Uscător profesional</t>
  </si>
  <si>
    <t>CRRN Reghin - Xerox profesional</t>
  </si>
  <si>
    <t>DGASPC SEDIU -Calculator  cu  Licenta Windows 10</t>
  </si>
  <si>
    <t>Staţie prelevare probe anatomie patologică</t>
  </si>
  <si>
    <t>Copiator</t>
  </si>
  <si>
    <t>4.18</t>
  </si>
  <si>
    <t>4.19</t>
  </si>
  <si>
    <t>4.20</t>
  </si>
  <si>
    <t>4.21</t>
  </si>
  <si>
    <t>4.22</t>
  </si>
  <si>
    <t>4.23</t>
  </si>
  <si>
    <t>Freză pentru reprofilare şanţuri</t>
  </si>
  <si>
    <t>Maşină de tăiat asfalt şi beton</t>
  </si>
  <si>
    <t>Placă compactoare 100 kg</t>
  </si>
  <si>
    <t>Vibrator de beton</t>
  </si>
  <si>
    <t>Tocător forestier</t>
  </si>
  <si>
    <t>Aparat de sudură MIG-MAG</t>
  </si>
  <si>
    <t>SF si PT conexare platforme de parcare aeronave, platforma, echipamente de handling,drumuri de serviciu cu instalatii aferente</t>
  </si>
  <si>
    <t xml:space="preserve">SF și PT drum perimetral tehnologic perimetral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</si>
</sst>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 ;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8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wrapText="1"/>
    </xf>
    <xf numFmtId="3" fontId="48" fillId="33" borderId="12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 wrapText="1"/>
    </xf>
    <xf numFmtId="49" fontId="47" fillId="34" borderId="10" xfId="48" applyNumberFormat="1" applyFont="1" applyFill="1" applyBorder="1" applyAlignment="1">
      <alignment vertical="center" wrapText="1"/>
      <protection/>
    </xf>
    <xf numFmtId="0" fontId="49" fillId="34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2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3" fontId="47" fillId="0" borderId="10" xfId="0" applyNumberFormat="1" applyFont="1" applyBorder="1" applyAlignment="1">
      <alignment horizontal="right"/>
    </xf>
    <xf numFmtId="0" fontId="47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3" fontId="50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0" fontId="46" fillId="0" borderId="10" xfId="0" applyFont="1" applyBorder="1" applyAlignment="1">
      <alignment/>
    </xf>
    <xf numFmtId="3" fontId="46" fillId="35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52" fillId="35" borderId="0" xfId="0" applyFont="1" applyFill="1" applyAlignment="1">
      <alignment/>
    </xf>
    <xf numFmtId="0" fontId="53" fillId="35" borderId="0" xfId="0" applyFont="1" applyFill="1" applyAlignment="1">
      <alignment/>
    </xf>
    <xf numFmtId="49" fontId="49" fillId="34" borderId="10" xfId="48" applyNumberFormat="1" applyFont="1" applyFill="1" applyBorder="1" applyAlignment="1">
      <alignment horizontal="right" wrapText="1"/>
      <protection/>
    </xf>
    <xf numFmtId="49" fontId="47" fillId="34" borderId="10" xfId="48" applyNumberFormat="1" applyFont="1" applyFill="1" applyBorder="1" applyAlignment="1">
      <alignment wrapText="1"/>
      <protection/>
    </xf>
    <xf numFmtId="49" fontId="49" fillId="34" borderId="10" xfId="48" applyNumberFormat="1" applyFont="1" applyFill="1" applyBorder="1" applyAlignment="1">
      <alignment horizontal="center" wrapText="1"/>
      <protection/>
    </xf>
    <xf numFmtId="3" fontId="49" fillId="34" borderId="10" xfId="0" applyNumberFormat="1" applyFont="1" applyFill="1" applyBorder="1" applyAlignment="1">
      <alignment horizontal="right"/>
    </xf>
    <xf numFmtId="49" fontId="46" fillId="35" borderId="10" xfId="48" applyNumberFormat="1" applyFont="1" applyFill="1" applyBorder="1" applyAlignment="1">
      <alignment horizontal="right" wrapText="1"/>
      <protection/>
    </xf>
    <xf numFmtId="49" fontId="4" fillId="35" borderId="10" xfId="48" applyNumberFormat="1" applyFont="1" applyFill="1" applyBorder="1" applyAlignment="1">
      <alignment horizontal="center" wrapText="1"/>
      <protection/>
    </xf>
    <xf numFmtId="3" fontId="4" fillId="35" borderId="10" xfId="0" applyNumberFormat="1" applyFont="1" applyFill="1" applyBorder="1" applyAlignment="1">
      <alignment horizontal="right"/>
    </xf>
    <xf numFmtId="0" fontId="46" fillId="35" borderId="0" xfId="0" applyFont="1" applyFill="1" applyAlignment="1">
      <alignment/>
    </xf>
    <xf numFmtId="0" fontId="49" fillId="36" borderId="10" xfId="0" applyFont="1" applyFill="1" applyBorder="1" applyAlignment="1">
      <alignment horizontal="left" wrapText="1"/>
    </xf>
    <xf numFmtId="0" fontId="47" fillId="36" borderId="10" xfId="0" applyFont="1" applyFill="1" applyBorder="1" applyAlignment="1">
      <alignment horizontal="left" wrapText="1"/>
    </xf>
    <xf numFmtId="3" fontId="49" fillId="36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49" fillId="36" borderId="10" xfId="0" applyFont="1" applyFill="1" applyBorder="1" applyAlignment="1">
      <alignment horizontal="right" wrapText="1"/>
    </xf>
    <xf numFmtId="0" fontId="46" fillId="36" borderId="10" xfId="0" applyFont="1" applyFill="1" applyBorder="1" applyAlignment="1">
      <alignment horizontal="center" wrapText="1"/>
    </xf>
    <xf numFmtId="3" fontId="49" fillId="36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center" wrapText="1"/>
    </xf>
    <xf numFmtId="0" fontId="54" fillId="37" borderId="10" xfId="0" applyFont="1" applyFill="1" applyBorder="1" applyAlignment="1">
      <alignment horizontal="right" wrapText="1"/>
    </xf>
    <xf numFmtId="0" fontId="47" fillId="37" borderId="10" xfId="0" applyFont="1" applyFill="1" applyBorder="1" applyAlignment="1">
      <alignment wrapText="1"/>
    </xf>
    <xf numFmtId="0" fontId="54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wrapText="1"/>
    </xf>
    <xf numFmtId="0" fontId="46" fillId="0" borderId="10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6" fillId="37" borderId="10" xfId="0" applyFont="1" applyFill="1" applyBorder="1" applyAlignment="1">
      <alignment horizontal="center" wrapText="1"/>
    </xf>
    <xf numFmtId="3" fontId="54" fillId="33" borderId="10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right" wrapText="1"/>
    </xf>
    <xf numFmtId="0" fontId="47" fillId="0" borderId="10" xfId="0" applyFont="1" applyBorder="1" applyAlignment="1">
      <alignment vertical="top"/>
    </xf>
    <xf numFmtId="0" fontId="46" fillId="0" borderId="10" xfId="0" applyFont="1" applyBorder="1" applyAlignment="1">
      <alignment horizontal="center"/>
    </xf>
    <xf numFmtId="0" fontId="47" fillId="35" borderId="0" xfId="0" applyFont="1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/>
    </xf>
    <xf numFmtId="0" fontId="4" fillId="35" borderId="10" xfId="48" applyNumberFormat="1" applyFont="1" applyFill="1" applyBorder="1" applyAlignment="1">
      <alignment horizontal="right" wrapText="1"/>
      <protection/>
    </xf>
    <xf numFmtId="3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/>
    </xf>
    <xf numFmtId="49" fontId="4" fillId="35" borderId="10" xfId="48" applyNumberFormat="1" applyFont="1" applyFill="1" applyBorder="1" applyAlignment="1">
      <alignment horizontal="right" wrapText="1"/>
      <protection/>
    </xf>
    <xf numFmtId="49" fontId="4" fillId="33" borderId="10" xfId="48" applyNumberFormat="1" applyFont="1" applyFill="1" applyBorder="1" applyAlignment="1">
      <alignment horizontal="right" wrapText="1"/>
      <protection/>
    </xf>
    <xf numFmtId="0" fontId="54" fillId="33" borderId="10" xfId="0" applyFont="1" applyFill="1" applyBorder="1" applyAlignment="1">
      <alignment wrapText="1"/>
    </xf>
    <xf numFmtId="49" fontId="54" fillId="33" borderId="10" xfId="48" applyNumberFormat="1" applyFont="1" applyFill="1" applyBorder="1" applyAlignment="1">
      <alignment horizontal="center" wrapText="1"/>
      <protection/>
    </xf>
    <xf numFmtId="3" fontId="54" fillId="33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 wrapText="1"/>
    </xf>
    <xf numFmtId="3" fontId="49" fillId="34" borderId="10" xfId="0" applyNumberFormat="1" applyFont="1" applyFill="1" applyBorder="1" applyAlignment="1">
      <alignment/>
    </xf>
    <xf numFmtId="0" fontId="2" fillId="37" borderId="10" xfId="0" applyFont="1" applyFill="1" applyBorder="1" applyAlignment="1">
      <alignment horizontal="left" wrapText="1"/>
    </xf>
    <xf numFmtId="0" fontId="4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3" fontId="2" fillId="37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top" wrapText="1"/>
    </xf>
    <xf numFmtId="3" fontId="46" fillId="35" borderId="10" xfId="0" applyNumberFormat="1" applyFont="1" applyFill="1" applyBorder="1" applyAlignment="1">
      <alignment/>
    </xf>
    <xf numFmtId="3" fontId="2" fillId="37" borderId="10" xfId="0" applyNumberFormat="1" applyFont="1" applyFill="1" applyBorder="1" applyAlignment="1">
      <alignment horizontal="right" vertical="top" wrapText="1"/>
    </xf>
    <xf numFmtId="3" fontId="4" fillId="35" borderId="10" xfId="0" applyNumberFormat="1" applyFont="1" applyFill="1" applyBorder="1" applyAlignment="1">
      <alignment wrapText="1"/>
    </xf>
    <xf numFmtId="0" fontId="46" fillId="35" borderId="0" xfId="0" applyFont="1" applyFill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wrapText="1"/>
    </xf>
    <xf numFmtId="0" fontId="47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49" fillId="34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3" fontId="46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6" fillId="35" borderId="10" xfId="0" applyNumberFormat="1" applyFont="1" applyFill="1" applyBorder="1" applyAlignment="1">
      <alignment horizontal="right" wrapText="1"/>
    </xf>
    <xf numFmtId="49" fontId="46" fillId="35" borderId="10" xfId="48" applyNumberFormat="1" applyFont="1" applyFill="1" applyBorder="1" applyAlignment="1">
      <alignment wrapText="1"/>
      <protection/>
    </xf>
    <xf numFmtId="0" fontId="46" fillId="33" borderId="10" xfId="0" applyFont="1" applyFill="1" applyBorder="1" applyAlignment="1">
      <alignment horizontal="center"/>
    </xf>
    <xf numFmtId="3" fontId="47" fillId="0" borderId="10" xfId="0" applyNumberFormat="1" applyFont="1" applyBorder="1" applyAlignment="1">
      <alignment/>
    </xf>
    <xf numFmtId="3" fontId="47" fillId="35" borderId="10" xfId="0" applyNumberFormat="1" applyFont="1" applyFill="1" applyBorder="1" applyAlignment="1">
      <alignment/>
    </xf>
    <xf numFmtId="3" fontId="4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9" fillId="36" borderId="10" xfId="0" applyNumberFormat="1" applyFont="1" applyFill="1" applyBorder="1" applyAlignment="1">
      <alignment wrapText="1"/>
    </xf>
    <xf numFmtId="3" fontId="49" fillId="36" borderId="10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37" borderId="10" xfId="0" applyNumberFormat="1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wrapText="1"/>
    </xf>
    <xf numFmtId="3" fontId="46" fillId="35" borderId="10" xfId="0" applyNumberFormat="1" applyFont="1" applyFill="1" applyBorder="1" applyAlignment="1">
      <alignment/>
    </xf>
    <xf numFmtId="3" fontId="46" fillId="35" borderId="10" xfId="0" applyNumberFormat="1" applyFont="1" applyFill="1" applyBorder="1" applyAlignment="1">
      <alignment horizontal="right" wrapText="1"/>
    </xf>
    <xf numFmtId="3" fontId="47" fillId="35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3" fillId="35" borderId="0" xfId="0" applyFont="1" applyFill="1" applyAlignment="1">
      <alignment wrapText="1"/>
    </xf>
    <xf numFmtId="0" fontId="46" fillId="35" borderId="10" xfId="0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3" fontId="46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3" fontId="46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_F 134" xfId="47"/>
    <cellStyle name="Normal_Foaie1" xfId="48"/>
    <cellStyle name="Notă" xfId="49"/>
    <cellStyle name="Percent" xfId="50"/>
    <cellStyle name="Currency" xfId="51"/>
    <cellStyle name="Currency [0]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8"/>
  <sheetViews>
    <sheetView tabSelected="1" zoomScale="115" zoomScaleNormal="115" zoomScaleSheetLayoutView="115" workbookViewId="0" topLeftCell="A224">
      <selection activeCell="A227" sqref="A227:A248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9.421875" style="5" customWidth="1"/>
    <col min="6" max="6" width="9.8515625" style="5" customWidth="1"/>
    <col min="7" max="7" width="9.7109375" style="5" bestFit="1" customWidth="1"/>
    <col min="8" max="8" width="8.7109375" style="5" customWidth="1"/>
    <col min="9" max="16384" width="9.140625" style="4" customWidth="1"/>
  </cols>
  <sheetData>
    <row r="1" spans="4:8" ht="15">
      <c r="D1" s="2"/>
      <c r="E1" s="2"/>
      <c r="F1" s="2"/>
      <c r="G1" s="2"/>
      <c r="H1" s="3"/>
    </row>
    <row r="2" spans="1:8" ht="12.75" customHeight="1">
      <c r="A2" s="149" t="s">
        <v>0</v>
      </c>
      <c r="B2" s="151" t="s">
        <v>1</v>
      </c>
      <c r="C2" s="149" t="s">
        <v>2</v>
      </c>
      <c r="D2" s="154" t="s">
        <v>3</v>
      </c>
      <c r="E2" s="157" t="s">
        <v>207</v>
      </c>
      <c r="F2" s="159" t="s">
        <v>208</v>
      </c>
      <c r="G2" s="155" t="s">
        <v>4</v>
      </c>
      <c r="H2" s="156"/>
    </row>
    <row r="3" spans="1:8" ht="96" customHeight="1">
      <c r="A3" s="150"/>
      <c r="B3" s="152"/>
      <c r="C3" s="153"/>
      <c r="D3" s="154"/>
      <c r="E3" s="158"/>
      <c r="F3" s="160"/>
      <c r="G3" s="6" t="s">
        <v>5</v>
      </c>
      <c r="H3" s="7" t="s">
        <v>213</v>
      </c>
    </row>
    <row r="4" spans="1:8" ht="15.7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209</v>
      </c>
      <c r="G4" s="10">
        <v>6</v>
      </c>
      <c r="H4" s="10">
        <v>7</v>
      </c>
    </row>
    <row r="5" spans="1:8" ht="15.75" thickTop="1">
      <c r="A5" s="11"/>
      <c r="B5" s="12" t="s">
        <v>6</v>
      </c>
      <c r="C5" s="13"/>
      <c r="D5" s="14">
        <f>D6+D67+D69+D80+D143+D174+D226+D61+D78</f>
        <v>129834000</v>
      </c>
      <c r="E5" s="14">
        <f>E6+E67+E69+E80+E143+E174+E226+E61+E78</f>
        <v>355000</v>
      </c>
      <c r="F5" s="14">
        <f>F6+F67+F69+F80+F143+F174+F226+F61+F78</f>
        <v>130189000</v>
      </c>
      <c r="G5" s="14">
        <f>G6+G67+G69+G80+G143+G174+G226+G61+G78</f>
        <v>127487000</v>
      </c>
      <c r="H5" s="14">
        <f>H6+H67+H69+H80+H143+H174+H226+H61+H78</f>
        <v>2702000</v>
      </c>
    </row>
    <row r="6" spans="1:8" ht="15">
      <c r="A6" s="15"/>
      <c r="B6" s="16" t="s">
        <v>7</v>
      </c>
      <c r="C6" s="17"/>
      <c r="D6" s="41">
        <f>D7+D30+D22+D20</f>
        <v>110823000</v>
      </c>
      <c r="E6" s="41">
        <f>E7+E30+E22+E20</f>
        <v>10000</v>
      </c>
      <c r="F6" s="41">
        <f>F7+F30+F22+F20</f>
        <v>110833000</v>
      </c>
      <c r="G6" s="41">
        <f>G7+G30+G22+G20</f>
        <v>110833000</v>
      </c>
      <c r="H6" s="41">
        <f>H7+H30+H22+H20</f>
        <v>0</v>
      </c>
    </row>
    <row r="7" spans="1:248" s="22" customFormat="1" ht="15">
      <c r="A7" s="18"/>
      <c r="B7" s="19" t="s">
        <v>8</v>
      </c>
      <c r="C7" s="20"/>
      <c r="D7" s="21">
        <f>SUM(D8:D19)</f>
        <v>1302000</v>
      </c>
      <c r="E7" s="21">
        <f>SUM(E8:E19)</f>
        <v>0</v>
      </c>
      <c r="F7" s="21">
        <f>SUM(F8:F19)</f>
        <v>1302000</v>
      </c>
      <c r="G7" s="21">
        <f>SUM(G8:G19)</f>
        <v>1302000</v>
      </c>
      <c r="H7" s="21">
        <f>SUM(H8:H19)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</row>
    <row r="8" spans="1:8" ht="33.75" customHeight="1">
      <c r="A8" s="26">
        <v>1</v>
      </c>
      <c r="B8" s="23" t="s">
        <v>9</v>
      </c>
      <c r="C8" s="24" t="s">
        <v>10</v>
      </c>
      <c r="D8" s="25">
        <v>263000</v>
      </c>
      <c r="E8" s="25"/>
      <c r="F8" s="25">
        <f>D8+E8</f>
        <v>263000</v>
      </c>
      <c r="G8" s="25">
        <v>263000</v>
      </c>
      <c r="H8" s="117"/>
    </row>
    <row r="9" spans="1:8" ht="33.75" customHeight="1">
      <c r="A9" s="26">
        <v>2</v>
      </c>
      <c r="B9" s="26" t="s">
        <v>11</v>
      </c>
      <c r="C9" s="24" t="s">
        <v>10</v>
      </c>
      <c r="D9" s="25">
        <v>36000</v>
      </c>
      <c r="E9" s="25"/>
      <c r="F9" s="25">
        <f aca="true" t="shared" si="0" ref="F9:F79">D9+E9</f>
        <v>36000</v>
      </c>
      <c r="G9" s="25">
        <v>36000</v>
      </c>
      <c r="H9" s="117"/>
    </row>
    <row r="10" spans="1:8" ht="36" customHeight="1">
      <c r="A10" s="26">
        <v>3</v>
      </c>
      <c r="B10" s="26" t="s">
        <v>12</v>
      </c>
      <c r="C10" s="27" t="s">
        <v>10</v>
      </c>
      <c r="D10" s="28">
        <v>9000</v>
      </c>
      <c r="E10" s="28"/>
      <c r="F10" s="25">
        <f t="shared" si="0"/>
        <v>9000</v>
      </c>
      <c r="G10" s="28">
        <v>9000</v>
      </c>
      <c r="H10" s="117"/>
    </row>
    <row r="11" spans="1:8" ht="15">
      <c r="A11" s="26">
        <v>4</v>
      </c>
      <c r="B11" s="26" t="s">
        <v>13</v>
      </c>
      <c r="C11" s="24" t="s">
        <v>10</v>
      </c>
      <c r="D11" s="25">
        <v>17000</v>
      </c>
      <c r="E11" s="25"/>
      <c r="F11" s="25">
        <f t="shared" si="0"/>
        <v>17000</v>
      </c>
      <c r="G11" s="25">
        <v>17000</v>
      </c>
      <c r="H11" s="117"/>
    </row>
    <row r="12" spans="1:8" ht="15">
      <c r="A12" s="26">
        <v>5</v>
      </c>
      <c r="B12" s="26" t="s">
        <v>14</v>
      </c>
      <c r="C12" s="24" t="s">
        <v>10</v>
      </c>
      <c r="D12" s="25">
        <v>162000</v>
      </c>
      <c r="E12" s="25"/>
      <c r="F12" s="25">
        <f t="shared" si="0"/>
        <v>162000</v>
      </c>
      <c r="G12" s="25">
        <v>162000</v>
      </c>
      <c r="H12" s="117"/>
    </row>
    <row r="13" spans="1:8" ht="15">
      <c r="A13" s="26">
        <v>6</v>
      </c>
      <c r="B13" s="26" t="s">
        <v>15</v>
      </c>
      <c r="C13" s="24" t="s">
        <v>10</v>
      </c>
      <c r="D13" s="25">
        <v>168000</v>
      </c>
      <c r="E13" s="25"/>
      <c r="F13" s="25">
        <f t="shared" si="0"/>
        <v>168000</v>
      </c>
      <c r="G13" s="25">
        <v>168000</v>
      </c>
      <c r="H13" s="117"/>
    </row>
    <row r="14" spans="1:8" ht="15">
      <c r="A14" s="26">
        <v>7</v>
      </c>
      <c r="B14" s="26" t="s">
        <v>16</v>
      </c>
      <c r="C14" s="24" t="s">
        <v>10</v>
      </c>
      <c r="D14" s="25">
        <v>290000</v>
      </c>
      <c r="E14" s="25"/>
      <c r="F14" s="25">
        <f t="shared" si="0"/>
        <v>290000</v>
      </c>
      <c r="G14" s="25">
        <v>290000</v>
      </c>
      <c r="H14" s="117"/>
    </row>
    <row r="15" spans="1:8" ht="15">
      <c r="A15" s="26">
        <v>8</v>
      </c>
      <c r="B15" s="26" t="s">
        <v>17</v>
      </c>
      <c r="C15" s="24" t="s">
        <v>10</v>
      </c>
      <c r="D15" s="25">
        <v>22000</v>
      </c>
      <c r="E15" s="25"/>
      <c r="F15" s="25">
        <f t="shared" si="0"/>
        <v>22000</v>
      </c>
      <c r="G15" s="25">
        <v>22000</v>
      </c>
      <c r="H15" s="117"/>
    </row>
    <row r="16" spans="1:8" ht="15">
      <c r="A16" s="26">
        <v>9</v>
      </c>
      <c r="B16" s="26" t="s">
        <v>215</v>
      </c>
      <c r="C16" s="24" t="s">
        <v>10</v>
      </c>
      <c r="D16" s="25">
        <v>75000</v>
      </c>
      <c r="E16" s="25"/>
      <c r="F16" s="25">
        <f t="shared" si="0"/>
        <v>75000</v>
      </c>
      <c r="G16" s="25">
        <v>75000</v>
      </c>
      <c r="H16" s="117"/>
    </row>
    <row r="17" spans="1:8" ht="47.25" customHeight="1">
      <c r="A17" s="26">
        <v>10</v>
      </c>
      <c r="B17" s="26" t="s">
        <v>216</v>
      </c>
      <c r="C17" s="24" t="s">
        <v>10</v>
      </c>
      <c r="D17" s="25">
        <v>140000</v>
      </c>
      <c r="E17" s="25"/>
      <c r="F17" s="25">
        <f t="shared" si="0"/>
        <v>140000</v>
      </c>
      <c r="G17" s="25">
        <v>140000</v>
      </c>
      <c r="H17" s="117"/>
    </row>
    <row r="18" spans="1:8" ht="15">
      <c r="A18" s="26">
        <v>11</v>
      </c>
      <c r="B18" s="26" t="s">
        <v>215</v>
      </c>
      <c r="C18" s="24" t="s">
        <v>10</v>
      </c>
      <c r="D18" s="25">
        <v>105000</v>
      </c>
      <c r="E18" s="25"/>
      <c r="F18" s="25">
        <f t="shared" si="0"/>
        <v>105000</v>
      </c>
      <c r="G18" s="25">
        <v>105000</v>
      </c>
      <c r="H18" s="117"/>
    </row>
    <row r="19" spans="1:8" ht="15">
      <c r="A19" s="26">
        <v>12</v>
      </c>
      <c r="B19" s="26" t="s">
        <v>217</v>
      </c>
      <c r="C19" s="24" t="s">
        <v>10</v>
      </c>
      <c r="D19" s="25">
        <v>15000</v>
      </c>
      <c r="E19" s="25"/>
      <c r="F19" s="25">
        <f t="shared" si="0"/>
        <v>15000</v>
      </c>
      <c r="G19" s="25">
        <v>15000</v>
      </c>
      <c r="H19" s="117"/>
    </row>
    <row r="20" spans="1:8" ht="15">
      <c r="A20" s="26"/>
      <c r="B20" s="19" t="s">
        <v>261</v>
      </c>
      <c r="C20" s="24"/>
      <c r="D20" s="21">
        <f>SUM(D21)</f>
        <v>135000</v>
      </c>
      <c r="E20" s="21">
        <f>SUM(E21)</f>
        <v>0</v>
      </c>
      <c r="F20" s="21">
        <f>SUM(F21)</f>
        <v>135000</v>
      </c>
      <c r="G20" s="21">
        <f>SUM(G21)</f>
        <v>135000</v>
      </c>
      <c r="H20" s="21">
        <f>SUM(H21)</f>
        <v>0</v>
      </c>
    </row>
    <row r="21" spans="1:8" ht="26.25">
      <c r="A21" s="26">
        <v>1</v>
      </c>
      <c r="B21" s="26" t="s">
        <v>262</v>
      </c>
      <c r="C21" s="24" t="s">
        <v>73</v>
      </c>
      <c r="D21" s="25">
        <v>135000</v>
      </c>
      <c r="E21" s="25"/>
      <c r="F21" s="25">
        <f t="shared" si="0"/>
        <v>135000</v>
      </c>
      <c r="G21" s="25">
        <v>135000</v>
      </c>
      <c r="H21" s="117"/>
    </row>
    <row r="22" spans="1:8" ht="15">
      <c r="A22" s="26"/>
      <c r="B22" s="19" t="s">
        <v>19</v>
      </c>
      <c r="C22" s="24"/>
      <c r="D22" s="21">
        <f>SUM(D23:D29)</f>
        <v>1375000</v>
      </c>
      <c r="E22" s="21">
        <f>SUM(E23:E29)</f>
        <v>0</v>
      </c>
      <c r="F22" s="21">
        <f>SUM(F23:F29)</f>
        <v>1375000</v>
      </c>
      <c r="G22" s="21">
        <f>SUM(G23:G29)</f>
        <v>1375000</v>
      </c>
      <c r="H22" s="117">
        <f>SUM(H23:H29)</f>
        <v>0</v>
      </c>
    </row>
    <row r="23" spans="1:8" ht="38.25" customHeight="1">
      <c r="A23" s="26">
        <v>1</v>
      </c>
      <c r="B23" s="29" t="s">
        <v>20</v>
      </c>
      <c r="C23" s="24" t="s">
        <v>21</v>
      </c>
      <c r="D23" s="25">
        <v>0</v>
      </c>
      <c r="E23" s="25"/>
      <c r="F23" s="25">
        <f t="shared" si="0"/>
        <v>0</v>
      </c>
      <c r="G23" s="25">
        <f>143000-143000</f>
        <v>0</v>
      </c>
      <c r="H23" s="117"/>
    </row>
    <row r="24" spans="1:8" ht="36.75" customHeight="1">
      <c r="A24" s="26">
        <v>2</v>
      </c>
      <c r="B24" s="29" t="s">
        <v>22</v>
      </c>
      <c r="C24" s="24" t="s">
        <v>21</v>
      </c>
      <c r="D24" s="25">
        <v>24000</v>
      </c>
      <c r="E24" s="25"/>
      <c r="F24" s="25">
        <f t="shared" si="0"/>
        <v>24000</v>
      </c>
      <c r="G24" s="25">
        <v>24000</v>
      </c>
      <c r="H24" s="117"/>
    </row>
    <row r="25" spans="1:8" ht="31.5" customHeight="1">
      <c r="A25" s="26">
        <v>3</v>
      </c>
      <c r="B25" s="29" t="s">
        <v>23</v>
      </c>
      <c r="C25" s="24" t="s">
        <v>24</v>
      </c>
      <c r="D25" s="25">
        <v>60000</v>
      </c>
      <c r="E25" s="25"/>
      <c r="F25" s="25">
        <f t="shared" si="0"/>
        <v>60000</v>
      </c>
      <c r="G25" s="25">
        <v>60000</v>
      </c>
      <c r="H25" s="117"/>
    </row>
    <row r="26" spans="1:8" ht="33.75" customHeight="1">
      <c r="A26" s="26">
        <v>4</v>
      </c>
      <c r="B26" s="29" t="s">
        <v>25</v>
      </c>
      <c r="C26" s="24" t="s">
        <v>21</v>
      </c>
      <c r="D26" s="25">
        <v>12000</v>
      </c>
      <c r="E26" s="25"/>
      <c r="F26" s="25">
        <f t="shared" si="0"/>
        <v>12000</v>
      </c>
      <c r="G26" s="25">
        <v>12000</v>
      </c>
      <c r="H26" s="117"/>
    </row>
    <row r="27" spans="1:8" ht="24.75" customHeight="1">
      <c r="A27" s="26">
        <v>5</v>
      </c>
      <c r="B27" s="29" t="s">
        <v>26</v>
      </c>
      <c r="C27" s="24" t="s">
        <v>21</v>
      </c>
      <c r="D27" s="25">
        <v>3000</v>
      </c>
      <c r="E27" s="25"/>
      <c r="F27" s="25">
        <f t="shared" si="0"/>
        <v>3000</v>
      </c>
      <c r="G27" s="25">
        <v>3000</v>
      </c>
      <c r="H27" s="117"/>
    </row>
    <row r="28" spans="1:8" ht="36.75" customHeight="1">
      <c r="A28" s="26">
        <v>6</v>
      </c>
      <c r="B28" s="29" t="s">
        <v>27</v>
      </c>
      <c r="C28" s="24" t="s">
        <v>24</v>
      </c>
      <c r="D28" s="25">
        <v>1034000</v>
      </c>
      <c r="E28" s="25"/>
      <c r="F28" s="25">
        <f t="shared" si="0"/>
        <v>1034000</v>
      </c>
      <c r="G28" s="25">
        <v>1034000</v>
      </c>
      <c r="H28" s="117"/>
    </row>
    <row r="29" spans="1:8" ht="48" customHeight="1">
      <c r="A29" s="26">
        <v>7</v>
      </c>
      <c r="B29" s="29" t="s">
        <v>28</v>
      </c>
      <c r="C29" s="24" t="s">
        <v>24</v>
      </c>
      <c r="D29" s="25">
        <v>242000</v>
      </c>
      <c r="E29" s="25"/>
      <c r="F29" s="25">
        <f t="shared" si="0"/>
        <v>242000</v>
      </c>
      <c r="G29" s="25">
        <f>119000+123000</f>
        <v>242000</v>
      </c>
      <c r="H29" s="117"/>
    </row>
    <row r="30" spans="1:248" s="22" customFormat="1" ht="15">
      <c r="A30" s="18"/>
      <c r="B30" s="19" t="s">
        <v>29</v>
      </c>
      <c r="C30" s="20"/>
      <c r="D30" s="21">
        <f>SUM(D31:D34)+D58+D59+D60</f>
        <v>108011000</v>
      </c>
      <c r="E30" s="21">
        <f>SUM(E31:E34)+E58+E59+E60</f>
        <v>10000</v>
      </c>
      <c r="F30" s="21">
        <f>SUM(F31:F34)+F58+F59+F60</f>
        <v>108021000</v>
      </c>
      <c r="G30" s="21">
        <f>SUM(G31:G34)+G58+G59+G60</f>
        <v>108021000</v>
      </c>
      <c r="H30" s="21">
        <f>SUM(H31:H34)+H58+H59+H60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8" ht="34.5" customHeight="1">
      <c r="A31" s="26">
        <v>1</v>
      </c>
      <c r="B31" s="26" t="s">
        <v>30</v>
      </c>
      <c r="C31" s="24" t="s">
        <v>31</v>
      </c>
      <c r="D31" s="25">
        <v>73031000</v>
      </c>
      <c r="E31" s="25"/>
      <c r="F31" s="25">
        <f t="shared" si="0"/>
        <v>73031000</v>
      </c>
      <c r="G31" s="25">
        <v>73031000</v>
      </c>
      <c r="H31" s="117"/>
    </row>
    <row r="32" spans="1:8" ht="39.75" customHeight="1">
      <c r="A32" s="26">
        <v>2</v>
      </c>
      <c r="B32" s="26" t="s">
        <v>32</v>
      </c>
      <c r="C32" s="30" t="s">
        <v>33</v>
      </c>
      <c r="D32" s="25">
        <v>2016000</v>
      </c>
      <c r="E32" s="25"/>
      <c r="F32" s="25">
        <f t="shared" si="0"/>
        <v>2016000</v>
      </c>
      <c r="G32" s="25">
        <v>2016000</v>
      </c>
      <c r="H32" s="117"/>
    </row>
    <row r="33" spans="1:8" ht="15">
      <c r="A33" s="26">
        <v>3</v>
      </c>
      <c r="B33" s="26" t="s">
        <v>34</v>
      </c>
      <c r="C33" s="30" t="s">
        <v>35</v>
      </c>
      <c r="D33" s="25">
        <v>3000</v>
      </c>
      <c r="E33" s="25"/>
      <c r="F33" s="25">
        <f t="shared" si="0"/>
        <v>3000</v>
      </c>
      <c r="G33" s="25">
        <v>3000</v>
      </c>
      <c r="H33" s="117"/>
    </row>
    <row r="34" spans="1:248" s="32" customFormat="1" ht="18" customHeight="1">
      <c r="A34" s="71">
        <v>4</v>
      </c>
      <c r="B34" s="134" t="s">
        <v>235</v>
      </c>
      <c r="C34" s="18"/>
      <c r="D34" s="31">
        <f>SUM(D35:D57)</f>
        <v>701000</v>
      </c>
      <c r="E34" s="31">
        <f>SUM(E35:E57)</f>
        <v>10000</v>
      </c>
      <c r="F34" s="31">
        <f>SUM(F35:F57)</f>
        <v>711000</v>
      </c>
      <c r="G34" s="31">
        <f>SUM(G35:G57)</f>
        <v>711000</v>
      </c>
      <c r="H34" s="31">
        <f>SUM(H35:H57)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</row>
    <row r="35" spans="1:248" s="32" customFormat="1" ht="15.75" customHeight="1">
      <c r="A35" s="114" t="s">
        <v>36</v>
      </c>
      <c r="B35" s="33" t="s">
        <v>37</v>
      </c>
      <c r="C35" s="24" t="s">
        <v>35</v>
      </c>
      <c r="D35" s="25">
        <v>82000</v>
      </c>
      <c r="E35" s="25"/>
      <c r="F35" s="25">
        <f t="shared" si="0"/>
        <v>82000</v>
      </c>
      <c r="G35" s="34">
        <f>63000+19000</f>
        <v>82000</v>
      </c>
      <c r="H35" s="9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s="36" customFormat="1" ht="13.5" customHeight="1">
      <c r="A36" s="114" t="s">
        <v>38</v>
      </c>
      <c r="B36" s="35" t="s">
        <v>188</v>
      </c>
      <c r="C36" s="24" t="s">
        <v>35</v>
      </c>
      <c r="D36" s="25">
        <v>3500</v>
      </c>
      <c r="E36" s="25"/>
      <c r="F36" s="25">
        <f t="shared" si="0"/>
        <v>3500</v>
      </c>
      <c r="G36" s="34">
        <v>3500</v>
      </c>
      <c r="H36" s="9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</row>
    <row r="37" spans="1:248" s="36" customFormat="1" ht="18" customHeight="1">
      <c r="A37" s="114" t="s">
        <v>39</v>
      </c>
      <c r="B37" s="33" t="s">
        <v>40</v>
      </c>
      <c r="C37" s="24" t="s">
        <v>35</v>
      </c>
      <c r="D37" s="25">
        <v>54000</v>
      </c>
      <c r="E37" s="25"/>
      <c r="F37" s="25">
        <f t="shared" si="0"/>
        <v>54000</v>
      </c>
      <c r="G37" s="34">
        <v>54000</v>
      </c>
      <c r="H37" s="9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</row>
    <row r="38" spans="1:248" s="36" customFormat="1" ht="12.75" customHeight="1">
      <c r="A38" s="114" t="s">
        <v>41</v>
      </c>
      <c r="B38" s="33" t="s">
        <v>42</v>
      </c>
      <c r="C38" s="24" t="s">
        <v>35</v>
      </c>
      <c r="D38" s="25">
        <v>25000</v>
      </c>
      <c r="E38" s="25">
        <v>10000</v>
      </c>
      <c r="F38" s="25">
        <f t="shared" si="0"/>
        <v>35000</v>
      </c>
      <c r="G38" s="34">
        <f>25000+10000</f>
        <v>35000</v>
      </c>
      <c r="H38" s="9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</row>
    <row r="39" spans="1:248" s="36" customFormat="1" ht="12.75" customHeight="1">
      <c r="A39" s="114" t="s">
        <v>43</v>
      </c>
      <c r="B39" s="33" t="s">
        <v>44</v>
      </c>
      <c r="C39" s="24" t="s">
        <v>35</v>
      </c>
      <c r="D39" s="25">
        <v>7000</v>
      </c>
      <c r="E39" s="25"/>
      <c r="F39" s="25">
        <f t="shared" si="0"/>
        <v>7000</v>
      </c>
      <c r="G39" s="34">
        <v>7000</v>
      </c>
      <c r="H39" s="9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</row>
    <row r="40" spans="1:248" s="36" customFormat="1" ht="12.75" customHeight="1">
      <c r="A40" s="114" t="s">
        <v>198</v>
      </c>
      <c r="B40" s="112" t="s">
        <v>189</v>
      </c>
      <c r="C40" s="24" t="s">
        <v>35</v>
      </c>
      <c r="D40" s="25">
        <v>161460</v>
      </c>
      <c r="E40" s="25">
        <v>-161460</v>
      </c>
      <c r="F40" s="25">
        <f t="shared" si="0"/>
        <v>0</v>
      </c>
      <c r="G40" s="34">
        <f>161460-161460</f>
        <v>0</v>
      </c>
      <c r="H40" s="9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</row>
    <row r="41" spans="1:248" s="36" customFormat="1" ht="12.75" customHeight="1">
      <c r="A41" s="114" t="s">
        <v>199</v>
      </c>
      <c r="B41" s="113" t="s">
        <v>190</v>
      </c>
      <c r="C41" s="24" t="s">
        <v>35</v>
      </c>
      <c r="D41" s="25">
        <v>88900</v>
      </c>
      <c r="E41" s="25"/>
      <c r="F41" s="25">
        <f t="shared" si="0"/>
        <v>88900</v>
      </c>
      <c r="G41" s="34">
        <v>88900</v>
      </c>
      <c r="H41" s="9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</row>
    <row r="42" spans="1:248" s="36" customFormat="1" ht="12.75" customHeight="1">
      <c r="A42" s="114" t="s">
        <v>200</v>
      </c>
      <c r="B42" s="112" t="s">
        <v>191</v>
      </c>
      <c r="C42" s="24" t="s">
        <v>35</v>
      </c>
      <c r="D42" s="25">
        <v>39000</v>
      </c>
      <c r="E42" s="25"/>
      <c r="F42" s="25">
        <f t="shared" si="0"/>
        <v>39000</v>
      </c>
      <c r="G42" s="34">
        <v>39000</v>
      </c>
      <c r="H42" s="9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</row>
    <row r="43" spans="1:248" s="36" customFormat="1" ht="12.75" customHeight="1">
      <c r="A43" s="114" t="s">
        <v>201</v>
      </c>
      <c r="B43" s="112" t="s">
        <v>192</v>
      </c>
      <c r="C43" s="24" t="s">
        <v>35</v>
      </c>
      <c r="D43" s="25">
        <v>3700</v>
      </c>
      <c r="E43" s="25"/>
      <c r="F43" s="25">
        <f t="shared" si="0"/>
        <v>3700</v>
      </c>
      <c r="G43" s="34">
        <v>3700</v>
      </c>
      <c r="H43" s="9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248" s="36" customFormat="1" ht="12.75" customHeight="1">
      <c r="A44" s="114" t="s">
        <v>202</v>
      </c>
      <c r="B44" s="112" t="s">
        <v>193</v>
      </c>
      <c r="C44" s="24" t="s">
        <v>35</v>
      </c>
      <c r="D44" s="25">
        <v>81340</v>
      </c>
      <c r="E44" s="25"/>
      <c r="F44" s="25">
        <f t="shared" si="0"/>
        <v>81340</v>
      </c>
      <c r="G44" s="34">
        <v>81340</v>
      </c>
      <c r="H44" s="9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248" s="36" customFormat="1" ht="12.75" customHeight="1">
      <c r="A45" s="114" t="s">
        <v>203</v>
      </c>
      <c r="B45" s="112" t="s">
        <v>194</v>
      </c>
      <c r="C45" s="24" t="s">
        <v>35</v>
      </c>
      <c r="D45" s="25">
        <v>12500</v>
      </c>
      <c r="E45" s="25"/>
      <c r="F45" s="25">
        <f t="shared" si="0"/>
        <v>12500</v>
      </c>
      <c r="G45" s="34">
        <v>12500</v>
      </c>
      <c r="H45" s="9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</row>
    <row r="46" spans="1:248" s="36" customFormat="1" ht="12.75" customHeight="1">
      <c r="A46" s="114" t="s">
        <v>204</v>
      </c>
      <c r="B46" s="112" t="s">
        <v>195</v>
      </c>
      <c r="C46" s="24" t="s">
        <v>35</v>
      </c>
      <c r="D46" s="25">
        <v>2200</v>
      </c>
      <c r="E46" s="25"/>
      <c r="F46" s="25">
        <f t="shared" si="0"/>
        <v>2200</v>
      </c>
      <c r="G46" s="34">
        <f>2700-500</f>
        <v>2200</v>
      </c>
      <c r="H46" s="9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</row>
    <row r="47" spans="1:248" s="36" customFormat="1" ht="12.75" customHeight="1">
      <c r="A47" s="114" t="s">
        <v>205</v>
      </c>
      <c r="B47" s="112" t="s">
        <v>196</v>
      </c>
      <c r="C47" s="24" t="s">
        <v>35</v>
      </c>
      <c r="D47" s="25">
        <v>3200</v>
      </c>
      <c r="E47" s="25"/>
      <c r="F47" s="25">
        <f t="shared" si="0"/>
        <v>3200</v>
      </c>
      <c r="G47" s="34">
        <v>3200</v>
      </c>
      <c r="H47" s="9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</row>
    <row r="48" spans="1:248" s="36" customFormat="1" ht="12.75" customHeight="1">
      <c r="A48" s="114" t="s">
        <v>206</v>
      </c>
      <c r="B48" s="112" t="s">
        <v>197</v>
      </c>
      <c r="C48" s="24" t="s">
        <v>35</v>
      </c>
      <c r="D48" s="25">
        <v>3700</v>
      </c>
      <c r="E48" s="25"/>
      <c r="F48" s="25">
        <f t="shared" si="0"/>
        <v>3700</v>
      </c>
      <c r="G48" s="34">
        <v>3700</v>
      </c>
      <c r="H48" s="9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</row>
    <row r="49" spans="1:8" ht="15">
      <c r="A49" s="114" t="s">
        <v>233</v>
      </c>
      <c r="B49" s="26" t="s">
        <v>228</v>
      </c>
      <c r="C49" s="30" t="s">
        <v>35</v>
      </c>
      <c r="D49" s="25">
        <v>90000</v>
      </c>
      <c r="E49" s="25"/>
      <c r="F49" s="25">
        <f t="shared" si="0"/>
        <v>90000</v>
      </c>
      <c r="G49" s="25">
        <v>90000</v>
      </c>
      <c r="H49" s="117"/>
    </row>
    <row r="50" spans="1:8" ht="15">
      <c r="A50" s="114" t="s">
        <v>256</v>
      </c>
      <c r="B50" s="26" t="s">
        <v>258</v>
      </c>
      <c r="C50" s="30" t="s">
        <v>35</v>
      </c>
      <c r="D50" s="25">
        <v>39000</v>
      </c>
      <c r="E50" s="25"/>
      <c r="F50" s="25">
        <f t="shared" si="0"/>
        <v>39000</v>
      </c>
      <c r="G50" s="25">
        <v>39000</v>
      </c>
      <c r="H50" s="117"/>
    </row>
    <row r="51" spans="1:8" ht="15">
      <c r="A51" s="114" t="s">
        <v>257</v>
      </c>
      <c r="B51" s="26" t="s">
        <v>259</v>
      </c>
      <c r="C51" s="30" t="s">
        <v>35</v>
      </c>
      <c r="D51" s="25">
        <v>4500</v>
      </c>
      <c r="E51" s="25"/>
      <c r="F51" s="25">
        <f t="shared" si="0"/>
        <v>4500</v>
      </c>
      <c r="G51" s="25">
        <v>4500</v>
      </c>
      <c r="H51" s="117"/>
    </row>
    <row r="52" spans="1:8" ht="15">
      <c r="A52" s="114" t="s">
        <v>278</v>
      </c>
      <c r="B52" s="26" t="s">
        <v>284</v>
      </c>
      <c r="C52" s="30" t="s">
        <v>35</v>
      </c>
      <c r="D52" s="25"/>
      <c r="E52" s="25">
        <v>51930</v>
      </c>
      <c r="F52" s="25">
        <f t="shared" si="0"/>
        <v>51930</v>
      </c>
      <c r="G52" s="25">
        <v>51930</v>
      </c>
      <c r="H52" s="117"/>
    </row>
    <row r="53" spans="1:8" ht="15">
      <c r="A53" s="114" t="s">
        <v>279</v>
      </c>
      <c r="B53" s="26" t="s">
        <v>285</v>
      </c>
      <c r="C53" s="30" t="s">
        <v>35</v>
      </c>
      <c r="D53" s="25"/>
      <c r="E53" s="25">
        <v>18640</v>
      </c>
      <c r="F53" s="25">
        <f t="shared" si="0"/>
        <v>18640</v>
      </c>
      <c r="G53" s="25">
        <v>18640</v>
      </c>
      <c r="H53" s="117"/>
    </row>
    <row r="54" spans="1:8" ht="15">
      <c r="A54" s="114" t="s">
        <v>280</v>
      </c>
      <c r="B54" s="26" t="s">
        <v>286</v>
      </c>
      <c r="C54" s="30" t="s">
        <v>35</v>
      </c>
      <c r="D54" s="25"/>
      <c r="E54" s="25">
        <v>13980</v>
      </c>
      <c r="F54" s="25">
        <f t="shared" si="0"/>
        <v>13980</v>
      </c>
      <c r="G54" s="25">
        <v>13980</v>
      </c>
      <c r="H54" s="117"/>
    </row>
    <row r="55" spans="1:8" ht="15">
      <c r="A55" s="114" t="s">
        <v>281</v>
      </c>
      <c r="B55" s="26" t="s">
        <v>287</v>
      </c>
      <c r="C55" s="30" t="s">
        <v>35</v>
      </c>
      <c r="D55" s="25"/>
      <c r="E55" s="25">
        <v>6990</v>
      </c>
      <c r="F55" s="25">
        <f t="shared" si="0"/>
        <v>6990</v>
      </c>
      <c r="G55" s="25">
        <v>6990</v>
      </c>
      <c r="H55" s="117"/>
    </row>
    <row r="56" spans="1:8" ht="15">
      <c r="A56" s="114" t="s">
        <v>282</v>
      </c>
      <c r="B56" s="26" t="s">
        <v>288</v>
      </c>
      <c r="C56" s="30" t="s">
        <v>35</v>
      </c>
      <c r="D56" s="25"/>
      <c r="E56" s="25">
        <v>55920</v>
      </c>
      <c r="F56" s="25">
        <f t="shared" si="0"/>
        <v>55920</v>
      </c>
      <c r="G56" s="25">
        <v>55920</v>
      </c>
      <c r="H56" s="117"/>
    </row>
    <row r="57" spans="1:8" ht="15">
      <c r="A57" s="114" t="s">
        <v>283</v>
      </c>
      <c r="B57" s="26" t="s">
        <v>289</v>
      </c>
      <c r="C57" s="30" t="s">
        <v>35</v>
      </c>
      <c r="D57" s="25"/>
      <c r="E57" s="25">
        <v>14000</v>
      </c>
      <c r="F57" s="25">
        <f t="shared" si="0"/>
        <v>14000</v>
      </c>
      <c r="G57" s="25">
        <v>14000</v>
      </c>
      <c r="H57" s="117"/>
    </row>
    <row r="58" spans="1:248" s="37" customFormat="1" ht="12.75" customHeight="1">
      <c r="A58" s="71">
        <v>5</v>
      </c>
      <c r="B58" s="23" t="s">
        <v>45</v>
      </c>
      <c r="C58" s="24">
        <v>84</v>
      </c>
      <c r="D58" s="25">
        <v>32198000</v>
      </c>
      <c r="E58" s="25"/>
      <c r="F58" s="25">
        <f t="shared" si="0"/>
        <v>32198000</v>
      </c>
      <c r="G58" s="34">
        <f>34090000-1830000-62000</f>
        <v>32198000</v>
      </c>
      <c r="H58" s="11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</row>
    <row r="59" spans="1:248" s="37" customFormat="1" ht="58.5" customHeight="1">
      <c r="A59" s="71">
        <v>6</v>
      </c>
      <c r="B59" s="23" t="s">
        <v>234</v>
      </c>
      <c r="C59" s="24" t="s">
        <v>35</v>
      </c>
      <c r="D59" s="25">
        <v>21000</v>
      </c>
      <c r="E59" s="25"/>
      <c r="F59" s="25">
        <f t="shared" si="0"/>
        <v>21000</v>
      </c>
      <c r="G59" s="34">
        <v>21000</v>
      </c>
      <c r="H59" s="11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</row>
    <row r="60" spans="1:248" s="132" customFormat="1" ht="28.5" customHeight="1">
      <c r="A60" s="133" t="s">
        <v>231</v>
      </c>
      <c r="B60" s="23" t="s">
        <v>236</v>
      </c>
      <c r="C60" s="24" t="s">
        <v>232</v>
      </c>
      <c r="D60" s="83">
        <v>41000</v>
      </c>
      <c r="E60" s="83"/>
      <c r="F60" s="25">
        <f t="shared" si="0"/>
        <v>41000</v>
      </c>
      <c r="G60" s="129">
        <v>41000</v>
      </c>
      <c r="H60" s="130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</row>
    <row r="61" spans="1:8" ht="15">
      <c r="A61" s="38"/>
      <c r="B61" s="39" t="s">
        <v>46</v>
      </c>
      <c r="C61" s="40" t="s">
        <v>47</v>
      </c>
      <c r="D61" s="41">
        <f>SUM(D62:D66)</f>
        <v>201000</v>
      </c>
      <c r="E61" s="41">
        <f>SUM(E62:E66)</f>
        <v>0</v>
      </c>
      <c r="F61" s="41">
        <f>SUM(F62:F66)</f>
        <v>201000</v>
      </c>
      <c r="G61" s="41">
        <f>SUM(G62:G66)</f>
        <v>201000</v>
      </c>
      <c r="H61" s="91">
        <f>SUM(H62:H66)</f>
        <v>0</v>
      </c>
    </row>
    <row r="62" spans="1:8" ht="15">
      <c r="A62" s="42" t="s">
        <v>48</v>
      </c>
      <c r="B62" s="115" t="s">
        <v>49</v>
      </c>
      <c r="C62" s="43" t="s">
        <v>50</v>
      </c>
      <c r="D62" s="44">
        <v>75000</v>
      </c>
      <c r="E62" s="44"/>
      <c r="F62" s="25">
        <f t="shared" si="0"/>
        <v>75000</v>
      </c>
      <c r="G62" s="44">
        <v>75000</v>
      </c>
      <c r="H62" s="119"/>
    </row>
    <row r="63" spans="1:248" s="45" customFormat="1" ht="15">
      <c r="A63" s="42" t="s">
        <v>51</v>
      </c>
      <c r="B63" s="115" t="s">
        <v>52</v>
      </c>
      <c r="C63" s="43" t="s">
        <v>50</v>
      </c>
      <c r="D63" s="44">
        <v>80000</v>
      </c>
      <c r="E63" s="44"/>
      <c r="F63" s="25">
        <f t="shared" si="0"/>
        <v>80000</v>
      </c>
      <c r="G63" s="44">
        <v>80000</v>
      </c>
      <c r="H63" s="120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</row>
    <row r="64" spans="1:248" s="45" customFormat="1" ht="15">
      <c r="A64" s="42" t="s">
        <v>53</v>
      </c>
      <c r="B64" s="115" t="s">
        <v>54</v>
      </c>
      <c r="C64" s="43" t="s">
        <v>50</v>
      </c>
      <c r="D64" s="44">
        <v>25000</v>
      </c>
      <c r="E64" s="44"/>
      <c r="F64" s="25">
        <f t="shared" si="0"/>
        <v>25000</v>
      </c>
      <c r="G64" s="44">
        <v>25000</v>
      </c>
      <c r="H64" s="120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</row>
    <row r="65" spans="1:248" s="45" customFormat="1" ht="15">
      <c r="A65" s="42" t="s">
        <v>55</v>
      </c>
      <c r="B65" s="115" t="s">
        <v>56</v>
      </c>
      <c r="C65" s="43" t="s">
        <v>50</v>
      </c>
      <c r="D65" s="44">
        <v>11000</v>
      </c>
      <c r="E65" s="44"/>
      <c r="F65" s="25">
        <f t="shared" si="0"/>
        <v>11000</v>
      </c>
      <c r="G65" s="44">
        <v>11000</v>
      </c>
      <c r="H65" s="120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</row>
    <row r="66" spans="1:248" s="45" customFormat="1" ht="15">
      <c r="A66" s="42" t="s">
        <v>57</v>
      </c>
      <c r="B66" s="115" t="s">
        <v>58</v>
      </c>
      <c r="C66" s="43" t="s">
        <v>50</v>
      </c>
      <c r="D66" s="44">
        <v>10000</v>
      </c>
      <c r="E66" s="44"/>
      <c r="F66" s="25">
        <f t="shared" si="0"/>
        <v>10000</v>
      </c>
      <c r="G66" s="44">
        <v>10000</v>
      </c>
      <c r="H66" s="120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</row>
    <row r="67" spans="1:248" s="45" customFormat="1" ht="15">
      <c r="A67" s="46"/>
      <c r="B67" s="47" t="s">
        <v>59</v>
      </c>
      <c r="C67" s="46"/>
      <c r="D67" s="48">
        <f>D68</f>
        <v>31000</v>
      </c>
      <c r="E67" s="48">
        <f>E68</f>
        <v>7000</v>
      </c>
      <c r="F67" s="48">
        <f>F68</f>
        <v>38000</v>
      </c>
      <c r="G67" s="48">
        <f>G68</f>
        <v>38000</v>
      </c>
      <c r="H67" s="121">
        <f>H68</f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</row>
    <row r="68" spans="1:8" ht="48" customHeight="1">
      <c r="A68" s="49">
        <v>1</v>
      </c>
      <c r="B68" s="26" t="s">
        <v>60</v>
      </c>
      <c r="C68" s="50" t="s">
        <v>61</v>
      </c>
      <c r="D68" s="34">
        <v>31000</v>
      </c>
      <c r="E68" s="34">
        <v>7000</v>
      </c>
      <c r="F68" s="25">
        <f t="shared" si="0"/>
        <v>38000</v>
      </c>
      <c r="G68" s="25">
        <f>31000+7000</f>
        <v>38000</v>
      </c>
      <c r="H68" s="73"/>
    </row>
    <row r="69" spans="1:248" s="1" customFormat="1" ht="15">
      <c r="A69" s="51"/>
      <c r="B69" s="47" t="s">
        <v>62</v>
      </c>
      <c r="C69" s="52"/>
      <c r="D69" s="53">
        <f>SUM(D70:D77)</f>
        <v>22000</v>
      </c>
      <c r="E69" s="53">
        <f>SUM(E70:E77)</f>
        <v>0</v>
      </c>
      <c r="F69" s="53">
        <f>SUM(F70:F77)</f>
        <v>22000</v>
      </c>
      <c r="G69" s="53">
        <f>SUM(G70:G77)</f>
        <v>22000</v>
      </c>
      <c r="H69" s="122">
        <f>SUM(H70:H77)</f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</row>
    <row r="70" spans="1:248" s="1" customFormat="1" ht="15">
      <c r="A70" s="49">
        <v>1</v>
      </c>
      <c r="B70" s="26" t="s">
        <v>63</v>
      </c>
      <c r="C70" s="50" t="s">
        <v>61</v>
      </c>
      <c r="D70" s="25">
        <v>2500</v>
      </c>
      <c r="E70" s="25"/>
      <c r="F70" s="25">
        <f t="shared" si="0"/>
        <v>2500</v>
      </c>
      <c r="G70" s="25">
        <v>2500</v>
      </c>
      <c r="H70" s="7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</row>
    <row r="71" spans="1:248" s="1" customFormat="1" ht="15">
      <c r="A71" s="49">
        <v>2</v>
      </c>
      <c r="B71" s="26" t="s">
        <v>64</v>
      </c>
      <c r="C71" s="50" t="s">
        <v>61</v>
      </c>
      <c r="D71" s="25">
        <v>6600</v>
      </c>
      <c r="E71" s="25"/>
      <c r="F71" s="25">
        <f t="shared" si="0"/>
        <v>6600</v>
      </c>
      <c r="G71" s="25">
        <v>6600</v>
      </c>
      <c r="H71" s="73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</row>
    <row r="72" spans="1:248" s="1" customFormat="1" ht="15">
      <c r="A72" s="49">
        <v>3</v>
      </c>
      <c r="B72" s="148" t="s">
        <v>263</v>
      </c>
      <c r="C72" s="50" t="s">
        <v>61</v>
      </c>
      <c r="D72" s="25">
        <v>9000</v>
      </c>
      <c r="E72" s="25"/>
      <c r="F72" s="25">
        <f t="shared" si="0"/>
        <v>9000</v>
      </c>
      <c r="G72" s="25">
        <v>9000</v>
      </c>
      <c r="H72" s="73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</row>
    <row r="73" spans="1:248" s="1" customFormat="1" ht="15">
      <c r="A73" s="49">
        <v>4</v>
      </c>
      <c r="B73" s="26" t="s">
        <v>65</v>
      </c>
      <c r="C73" s="50" t="s">
        <v>61</v>
      </c>
      <c r="D73" s="25">
        <v>800</v>
      </c>
      <c r="E73" s="25"/>
      <c r="F73" s="25">
        <f t="shared" si="0"/>
        <v>800</v>
      </c>
      <c r="G73" s="25">
        <v>800</v>
      </c>
      <c r="H73" s="73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</row>
    <row r="74" spans="1:248" s="1" customFormat="1" ht="15">
      <c r="A74" s="49">
        <v>5</v>
      </c>
      <c r="B74" s="26" t="s">
        <v>66</v>
      </c>
      <c r="C74" s="50" t="s">
        <v>61</v>
      </c>
      <c r="D74" s="25">
        <v>400</v>
      </c>
      <c r="E74" s="25"/>
      <c r="F74" s="25">
        <f t="shared" si="0"/>
        <v>400</v>
      </c>
      <c r="G74" s="25">
        <v>400</v>
      </c>
      <c r="H74" s="73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</row>
    <row r="75" spans="1:248" s="1" customFormat="1" ht="26.25">
      <c r="A75" s="49">
        <v>6</v>
      </c>
      <c r="B75" s="26" t="s">
        <v>67</v>
      </c>
      <c r="C75" s="50" t="s">
        <v>61</v>
      </c>
      <c r="D75" s="25">
        <v>500</v>
      </c>
      <c r="E75" s="25"/>
      <c r="F75" s="25">
        <f t="shared" si="0"/>
        <v>500</v>
      </c>
      <c r="G75" s="25">
        <v>500</v>
      </c>
      <c r="H75" s="73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1:248" s="1" customFormat="1" ht="15">
      <c r="A76" s="49">
        <v>7</v>
      </c>
      <c r="B76" s="26" t="s">
        <v>68</v>
      </c>
      <c r="C76" s="50" t="s">
        <v>61</v>
      </c>
      <c r="D76" s="25">
        <v>900</v>
      </c>
      <c r="E76" s="25"/>
      <c r="F76" s="25">
        <f t="shared" si="0"/>
        <v>900</v>
      </c>
      <c r="G76" s="25">
        <v>900</v>
      </c>
      <c r="H76" s="73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</row>
    <row r="77" spans="1:248" s="1" customFormat="1" ht="15">
      <c r="A77" s="49">
        <v>8</v>
      </c>
      <c r="B77" s="26" t="s">
        <v>69</v>
      </c>
      <c r="C77" s="50" t="s">
        <v>61</v>
      </c>
      <c r="D77" s="25">
        <v>1300</v>
      </c>
      <c r="E77" s="25"/>
      <c r="F77" s="25">
        <f t="shared" si="0"/>
        <v>1300</v>
      </c>
      <c r="G77" s="25">
        <v>1300</v>
      </c>
      <c r="H77" s="73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</row>
    <row r="78" spans="1:248" s="1" customFormat="1" ht="26.25">
      <c r="A78" s="51"/>
      <c r="B78" s="47" t="s">
        <v>267</v>
      </c>
      <c r="C78" s="52"/>
      <c r="D78" s="53">
        <f>SUM(D79)</f>
        <v>0</v>
      </c>
      <c r="E78" s="53">
        <f>SUM(E79)</f>
        <v>10000</v>
      </c>
      <c r="F78" s="53">
        <f>SUM(F79)</f>
        <v>10000</v>
      </c>
      <c r="G78" s="53">
        <f>SUM(G79)</f>
        <v>10000</v>
      </c>
      <c r="H78" s="53">
        <f>SUM(H79)</f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</row>
    <row r="79" spans="1:248" s="1" customFormat="1" ht="15">
      <c r="A79" s="49">
        <v>1</v>
      </c>
      <c r="B79" s="26" t="s">
        <v>268</v>
      </c>
      <c r="C79" s="50" t="s">
        <v>61</v>
      </c>
      <c r="D79" s="25"/>
      <c r="E79" s="25">
        <v>10000</v>
      </c>
      <c r="F79" s="25">
        <f t="shared" si="0"/>
        <v>10000</v>
      </c>
      <c r="G79" s="25">
        <v>10000</v>
      </c>
      <c r="H79" s="7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</row>
    <row r="80" spans="1:8" ht="15">
      <c r="A80" s="54"/>
      <c r="B80" s="39" t="s">
        <v>70</v>
      </c>
      <c r="C80" s="55"/>
      <c r="D80" s="41">
        <f>D81+D109</f>
        <v>7928000</v>
      </c>
      <c r="E80" s="41">
        <f>E81+E109</f>
        <v>0</v>
      </c>
      <c r="F80" s="41">
        <f>F81+F109</f>
        <v>7928000</v>
      </c>
      <c r="G80" s="41">
        <f>G81+G109</f>
        <v>5247000</v>
      </c>
      <c r="H80" s="91">
        <f>H81+H109</f>
        <v>2681000</v>
      </c>
    </row>
    <row r="81" spans="1:8" ht="15">
      <c r="A81" s="56"/>
      <c r="B81" s="57" t="s">
        <v>71</v>
      </c>
      <c r="C81" s="58">
        <v>66</v>
      </c>
      <c r="D81" s="59">
        <f>SUM(D82:D108)</f>
        <v>5617000</v>
      </c>
      <c r="E81" s="59">
        <f>SUM(E82:E108)</f>
        <v>0</v>
      </c>
      <c r="F81" s="59">
        <f>SUM(F82:F108)</f>
        <v>5617000</v>
      </c>
      <c r="G81" s="59">
        <f>SUM(G82:G108)</f>
        <v>4445000</v>
      </c>
      <c r="H81" s="59">
        <f>SUM(H82:H108)</f>
        <v>1172000</v>
      </c>
    </row>
    <row r="82" spans="1:248" s="45" customFormat="1" ht="15">
      <c r="A82" s="60">
        <v>1</v>
      </c>
      <c r="B82" s="61" t="s">
        <v>72</v>
      </c>
      <c r="C82" s="62" t="s">
        <v>73</v>
      </c>
      <c r="D82" s="63">
        <v>48000</v>
      </c>
      <c r="E82" s="63"/>
      <c r="F82" s="25">
        <f aca="true" t="shared" si="1" ref="F82:F108">D82+E82</f>
        <v>48000</v>
      </c>
      <c r="G82" s="64">
        <v>48000</v>
      </c>
      <c r="H82" s="12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</row>
    <row r="83" spans="1:248" s="45" customFormat="1" ht="15">
      <c r="A83" s="60">
        <v>2</v>
      </c>
      <c r="B83" s="61" t="s">
        <v>74</v>
      </c>
      <c r="C83" s="62" t="s">
        <v>73</v>
      </c>
      <c r="D83" s="63">
        <v>60000</v>
      </c>
      <c r="E83" s="63"/>
      <c r="F83" s="25">
        <f t="shared" si="1"/>
        <v>60000</v>
      </c>
      <c r="G83" s="64">
        <v>60000</v>
      </c>
      <c r="H83" s="12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</row>
    <row r="84" spans="1:248" s="45" customFormat="1" ht="15">
      <c r="A84" s="60">
        <v>3</v>
      </c>
      <c r="B84" s="61" t="s">
        <v>75</v>
      </c>
      <c r="C84" s="62" t="s">
        <v>73</v>
      </c>
      <c r="D84" s="63">
        <v>216000</v>
      </c>
      <c r="E84" s="63"/>
      <c r="F84" s="25">
        <f t="shared" si="1"/>
        <v>216000</v>
      </c>
      <c r="G84" s="64">
        <v>216000</v>
      </c>
      <c r="H84" s="12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</row>
    <row r="85" spans="1:248" s="45" customFormat="1" ht="15">
      <c r="A85" s="60">
        <v>4</v>
      </c>
      <c r="B85" s="61" t="s">
        <v>76</v>
      </c>
      <c r="C85" s="62" t="s">
        <v>73</v>
      </c>
      <c r="D85" s="63">
        <v>594000</v>
      </c>
      <c r="E85" s="63">
        <v>-9000</v>
      </c>
      <c r="F85" s="25">
        <f t="shared" si="1"/>
        <v>585000</v>
      </c>
      <c r="G85" s="64">
        <v>552000</v>
      </c>
      <c r="H85" s="125">
        <f>33000+9000-9000</f>
        <v>33000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</row>
    <row r="86" spans="1:248" s="45" customFormat="1" ht="83.25" customHeight="1">
      <c r="A86" s="60">
        <v>5</v>
      </c>
      <c r="B86" s="65" t="s">
        <v>77</v>
      </c>
      <c r="C86" s="62" t="s">
        <v>73</v>
      </c>
      <c r="D86" s="63">
        <v>135000</v>
      </c>
      <c r="E86" s="63"/>
      <c r="F86" s="25">
        <f t="shared" si="1"/>
        <v>135000</v>
      </c>
      <c r="G86" s="64"/>
      <c r="H86" s="125">
        <v>135000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</row>
    <row r="87" spans="1:248" s="45" customFormat="1" ht="69.75" customHeight="1">
      <c r="A87" s="60">
        <v>6</v>
      </c>
      <c r="B87" s="66" t="s">
        <v>78</v>
      </c>
      <c r="C87" s="62" t="s">
        <v>73</v>
      </c>
      <c r="D87" s="63">
        <v>135000</v>
      </c>
      <c r="E87" s="63"/>
      <c r="F87" s="25">
        <f t="shared" si="1"/>
        <v>135000</v>
      </c>
      <c r="G87" s="64"/>
      <c r="H87" s="125">
        <v>135000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</row>
    <row r="88" spans="1:248" s="45" customFormat="1" ht="23.25" customHeight="1">
      <c r="A88" s="60">
        <v>7</v>
      </c>
      <c r="B88" s="61" t="s">
        <v>79</v>
      </c>
      <c r="C88" s="62" t="s">
        <v>73</v>
      </c>
      <c r="D88" s="63">
        <v>500000</v>
      </c>
      <c r="E88" s="63"/>
      <c r="F88" s="25">
        <f t="shared" si="1"/>
        <v>500000</v>
      </c>
      <c r="G88" s="64"/>
      <c r="H88" s="125">
        <v>500000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</row>
    <row r="89" spans="1:248" s="45" customFormat="1" ht="15">
      <c r="A89" s="60">
        <v>8</v>
      </c>
      <c r="B89" s="67" t="s">
        <v>80</v>
      </c>
      <c r="C89" s="62" t="s">
        <v>73</v>
      </c>
      <c r="D89" s="63">
        <v>75000</v>
      </c>
      <c r="E89" s="63"/>
      <c r="F89" s="25">
        <f t="shared" si="1"/>
        <v>75000</v>
      </c>
      <c r="G89" s="64"/>
      <c r="H89" s="125">
        <v>75000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</row>
    <row r="90" spans="1:248" s="45" customFormat="1" ht="15">
      <c r="A90" s="60">
        <v>9</v>
      </c>
      <c r="B90" s="61" t="s">
        <v>81</v>
      </c>
      <c r="C90" s="62" t="s">
        <v>73</v>
      </c>
      <c r="D90" s="63">
        <v>90000</v>
      </c>
      <c r="E90" s="63"/>
      <c r="F90" s="25">
        <f t="shared" si="1"/>
        <v>90000</v>
      </c>
      <c r="G90" s="64">
        <v>90000</v>
      </c>
      <c r="H90" s="12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</row>
    <row r="91" spans="1:248" s="45" customFormat="1" ht="15">
      <c r="A91" s="60">
        <v>10</v>
      </c>
      <c r="B91" s="61" t="s">
        <v>82</v>
      </c>
      <c r="C91" s="62" t="s">
        <v>73</v>
      </c>
      <c r="D91" s="63">
        <v>700000</v>
      </c>
      <c r="E91" s="63"/>
      <c r="F91" s="25">
        <f t="shared" si="1"/>
        <v>700000</v>
      </c>
      <c r="G91" s="64">
        <v>700000</v>
      </c>
      <c r="H91" s="12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</row>
    <row r="92" spans="1:248" s="45" customFormat="1" ht="15">
      <c r="A92" s="60">
        <v>11</v>
      </c>
      <c r="B92" s="61" t="s">
        <v>219</v>
      </c>
      <c r="C92" s="62" t="s">
        <v>73</v>
      </c>
      <c r="D92" s="63">
        <v>166000</v>
      </c>
      <c r="E92" s="63"/>
      <c r="F92" s="25">
        <f t="shared" si="1"/>
        <v>166000</v>
      </c>
      <c r="G92" s="64">
        <f>345000-235000</f>
        <v>110000</v>
      </c>
      <c r="H92" s="125">
        <v>56000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</row>
    <row r="93" spans="1:248" s="45" customFormat="1" ht="25.5">
      <c r="A93" s="60">
        <v>12</v>
      </c>
      <c r="B93" s="61" t="s">
        <v>83</v>
      </c>
      <c r="C93" s="62" t="s">
        <v>73</v>
      </c>
      <c r="D93" s="63">
        <v>510000</v>
      </c>
      <c r="E93" s="63"/>
      <c r="F93" s="25">
        <f t="shared" si="1"/>
        <v>510000</v>
      </c>
      <c r="G93" s="64">
        <f>275000+235000</f>
        <v>510000</v>
      </c>
      <c r="H93" s="12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</row>
    <row r="94" spans="1:248" s="45" customFormat="1" ht="15">
      <c r="A94" s="60">
        <v>13</v>
      </c>
      <c r="B94" s="61" t="s">
        <v>14</v>
      </c>
      <c r="C94" s="62" t="s">
        <v>73</v>
      </c>
      <c r="D94" s="63">
        <v>60000</v>
      </c>
      <c r="E94" s="63"/>
      <c r="F94" s="25">
        <f t="shared" si="1"/>
        <v>60000</v>
      </c>
      <c r="G94" s="64">
        <v>60000</v>
      </c>
      <c r="H94" s="12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</row>
    <row r="95" spans="1:248" s="45" customFormat="1" ht="15">
      <c r="A95" s="60">
        <v>14</v>
      </c>
      <c r="B95" s="61" t="s">
        <v>84</v>
      </c>
      <c r="C95" s="62" t="s">
        <v>73</v>
      </c>
      <c r="D95" s="63">
        <v>260000</v>
      </c>
      <c r="E95" s="63"/>
      <c r="F95" s="25">
        <f t="shared" si="1"/>
        <v>260000</v>
      </c>
      <c r="G95" s="64">
        <v>260000</v>
      </c>
      <c r="H95" s="12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</row>
    <row r="96" spans="1:248" s="45" customFormat="1" ht="15">
      <c r="A96" s="60">
        <v>15</v>
      </c>
      <c r="B96" s="61" t="s">
        <v>85</v>
      </c>
      <c r="C96" s="62" t="s">
        <v>73</v>
      </c>
      <c r="D96" s="63">
        <v>30000</v>
      </c>
      <c r="E96" s="63"/>
      <c r="F96" s="25">
        <f t="shared" si="1"/>
        <v>30000</v>
      </c>
      <c r="G96" s="64">
        <v>30000</v>
      </c>
      <c r="H96" s="12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</row>
    <row r="97" spans="1:248" s="45" customFormat="1" ht="15">
      <c r="A97" s="60">
        <v>16</v>
      </c>
      <c r="B97" s="61" t="s">
        <v>86</v>
      </c>
      <c r="C97" s="62" t="s">
        <v>73</v>
      </c>
      <c r="D97" s="63">
        <v>120000</v>
      </c>
      <c r="E97" s="63"/>
      <c r="F97" s="25">
        <f t="shared" si="1"/>
        <v>120000</v>
      </c>
      <c r="G97" s="64">
        <v>120000</v>
      </c>
      <c r="H97" s="12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</row>
    <row r="98" spans="1:248" s="45" customFormat="1" ht="15">
      <c r="A98" s="60">
        <v>17</v>
      </c>
      <c r="B98" s="61" t="s">
        <v>87</v>
      </c>
      <c r="C98" s="62" t="s">
        <v>73</v>
      </c>
      <c r="D98" s="63">
        <v>0</v>
      </c>
      <c r="E98" s="63"/>
      <c r="F98" s="25">
        <f t="shared" si="1"/>
        <v>0</v>
      </c>
      <c r="G98" s="64">
        <f>230000-230000</f>
        <v>0</v>
      </c>
      <c r="H98" s="12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</row>
    <row r="99" spans="1:248" s="45" customFormat="1" ht="21" customHeight="1">
      <c r="A99" s="60">
        <v>18</v>
      </c>
      <c r="B99" s="61" t="s">
        <v>88</v>
      </c>
      <c r="C99" s="62" t="s">
        <v>73</v>
      </c>
      <c r="D99" s="63">
        <v>0</v>
      </c>
      <c r="E99" s="63"/>
      <c r="F99" s="25">
        <f t="shared" si="1"/>
        <v>0</v>
      </c>
      <c r="G99" s="64">
        <f>14000-14000</f>
        <v>0</v>
      </c>
      <c r="H99" s="12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</row>
    <row r="100" spans="1:248" s="45" customFormat="1" ht="15">
      <c r="A100" s="60">
        <v>19</v>
      </c>
      <c r="B100" s="61" t="s">
        <v>229</v>
      </c>
      <c r="C100" s="62" t="s">
        <v>73</v>
      </c>
      <c r="D100" s="63">
        <v>300000</v>
      </c>
      <c r="E100" s="63"/>
      <c r="F100" s="25">
        <f t="shared" si="1"/>
        <v>300000</v>
      </c>
      <c r="G100" s="64">
        <v>300000</v>
      </c>
      <c r="H100" s="12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</row>
    <row r="101" spans="1:248" s="45" customFormat="1" ht="15">
      <c r="A101" s="60">
        <v>20</v>
      </c>
      <c r="B101" s="61" t="s">
        <v>230</v>
      </c>
      <c r="C101" s="62" t="s">
        <v>73</v>
      </c>
      <c r="D101" s="63">
        <v>1065000</v>
      </c>
      <c r="E101" s="63"/>
      <c r="F101" s="25">
        <f t="shared" si="1"/>
        <v>1065000</v>
      </c>
      <c r="G101" s="64">
        <v>1065000</v>
      </c>
      <c r="H101" s="12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</row>
    <row r="102" spans="1:248" s="45" customFormat="1" ht="38.25">
      <c r="A102" s="60">
        <v>21</v>
      </c>
      <c r="B102" s="61" t="s">
        <v>240</v>
      </c>
      <c r="C102" s="62" t="s">
        <v>73</v>
      </c>
      <c r="D102" s="63">
        <v>100000</v>
      </c>
      <c r="E102" s="63">
        <v>-100000</v>
      </c>
      <c r="F102" s="25">
        <f t="shared" si="1"/>
        <v>0</v>
      </c>
      <c r="G102" s="64"/>
      <c r="H102" s="64">
        <f>100000-100000</f>
        <v>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</row>
    <row r="103" spans="1:248" s="45" customFormat="1" ht="15">
      <c r="A103" s="60">
        <v>22</v>
      </c>
      <c r="B103" s="61" t="s">
        <v>241</v>
      </c>
      <c r="C103" s="62" t="s">
        <v>73</v>
      </c>
      <c r="D103" s="63">
        <v>115000</v>
      </c>
      <c r="E103" s="63"/>
      <c r="F103" s="25">
        <f t="shared" si="1"/>
        <v>115000</v>
      </c>
      <c r="G103" s="64"/>
      <c r="H103" s="64">
        <v>115000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</row>
    <row r="104" spans="1:248" s="45" customFormat="1" ht="15">
      <c r="A104" s="60">
        <v>23</v>
      </c>
      <c r="B104" s="61" t="s">
        <v>242</v>
      </c>
      <c r="C104" s="62" t="s">
        <v>73</v>
      </c>
      <c r="D104" s="63">
        <v>14000</v>
      </c>
      <c r="E104" s="63"/>
      <c r="F104" s="25">
        <f t="shared" si="1"/>
        <v>14000</v>
      </c>
      <c r="G104" s="64"/>
      <c r="H104" s="64">
        <v>14000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</row>
    <row r="105" spans="1:248" s="45" customFormat="1" ht="25.5">
      <c r="A105" s="60">
        <v>24</v>
      </c>
      <c r="B105" s="61" t="s">
        <v>253</v>
      </c>
      <c r="C105" s="62" t="s">
        <v>73</v>
      </c>
      <c r="D105" s="63">
        <v>80000</v>
      </c>
      <c r="E105" s="63"/>
      <c r="F105" s="25">
        <f t="shared" si="1"/>
        <v>80000</v>
      </c>
      <c r="G105" s="64">
        <v>80000</v>
      </c>
      <c r="H105" s="6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</row>
    <row r="106" spans="1:248" s="45" customFormat="1" ht="15">
      <c r="A106" s="60">
        <v>25</v>
      </c>
      <c r="B106" s="61" t="s">
        <v>254</v>
      </c>
      <c r="C106" s="62" t="s">
        <v>73</v>
      </c>
      <c r="D106" s="63">
        <v>90000</v>
      </c>
      <c r="E106" s="63"/>
      <c r="F106" s="25">
        <f t="shared" si="1"/>
        <v>90000</v>
      </c>
      <c r="G106" s="64">
        <v>90000</v>
      </c>
      <c r="H106" s="6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</row>
    <row r="107" spans="1:248" s="45" customFormat="1" ht="15">
      <c r="A107" s="60">
        <v>26</v>
      </c>
      <c r="B107" s="61" t="s">
        <v>255</v>
      </c>
      <c r="C107" s="62" t="s">
        <v>73</v>
      </c>
      <c r="D107" s="63">
        <v>154000</v>
      </c>
      <c r="E107" s="63">
        <v>-53000</v>
      </c>
      <c r="F107" s="25">
        <f t="shared" si="1"/>
        <v>101000</v>
      </c>
      <c r="G107" s="64">
        <f>154000-53000</f>
        <v>101000</v>
      </c>
      <c r="H107" s="6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</row>
    <row r="108" spans="1:248" s="45" customFormat="1" ht="15">
      <c r="A108" s="60">
        <v>27</v>
      </c>
      <c r="B108" s="61" t="s">
        <v>276</v>
      </c>
      <c r="C108" s="62" t="s">
        <v>73</v>
      </c>
      <c r="D108" s="63"/>
      <c r="E108" s="63">
        <v>162000</v>
      </c>
      <c r="F108" s="25">
        <f t="shared" si="1"/>
        <v>162000</v>
      </c>
      <c r="G108" s="64">
        <v>53000</v>
      </c>
      <c r="H108" s="64">
        <v>109000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</row>
    <row r="109" spans="1:248" s="1" customFormat="1" ht="15">
      <c r="A109" s="68"/>
      <c r="B109" s="69" t="s">
        <v>89</v>
      </c>
      <c r="C109" s="70">
        <v>66</v>
      </c>
      <c r="D109" s="59">
        <f>SUM(D110:D142)</f>
        <v>2311000</v>
      </c>
      <c r="E109" s="59">
        <f>SUM(E110:E142)</f>
        <v>0</v>
      </c>
      <c r="F109" s="59">
        <f>SUM(F110:F142)</f>
        <v>2311000</v>
      </c>
      <c r="G109" s="59">
        <f>SUM(G110:G142)</f>
        <v>802000</v>
      </c>
      <c r="H109" s="59">
        <f>SUM(H110:H142)</f>
        <v>1509000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</row>
    <row r="110" spans="1:8" ht="15">
      <c r="A110" s="60">
        <v>1</v>
      </c>
      <c r="B110" s="71" t="s">
        <v>90</v>
      </c>
      <c r="C110" s="62" t="s">
        <v>73</v>
      </c>
      <c r="D110" s="63">
        <v>1000000</v>
      </c>
      <c r="E110" s="63"/>
      <c r="F110" s="25">
        <f aca="true" t="shared" si="2" ref="F110:F142">D110+E110</f>
        <v>1000000</v>
      </c>
      <c r="G110" s="72"/>
      <c r="H110" s="73">
        <v>1000000</v>
      </c>
    </row>
    <row r="111" spans="1:8" ht="26.25">
      <c r="A111" s="60">
        <v>2</v>
      </c>
      <c r="B111" s="71" t="s">
        <v>91</v>
      </c>
      <c r="C111" s="62" t="s">
        <v>73</v>
      </c>
      <c r="D111" s="63">
        <v>0</v>
      </c>
      <c r="E111" s="63"/>
      <c r="F111" s="25">
        <f t="shared" si="2"/>
        <v>0</v>
      </c>
      <c r="G111" s="72">
        <f>47000-47000</f>
        <v>0</v>
      </c>
      <c r="H111" s="73"/>
    </row>
    <row r="112" spans="1:8" ht="30" customHeight="1">
      <c r="A112" s="60">
        <v>3</v>
      </c>
      <c r="B112" s="71" t="s">
        <v>92</v>
      </c>
      <c r="C112" s="62" t="s">
        <v>73</v>
      </c>
      <c r="D112" s="63">
        <v>46000</v>
      </c>
      <c r="E112" s="63"/>
      <c r="F112" s="25">
        <f t="shared" si="2"/>
        <v>46000</v>
      </c>
      <c r="G112" s="72">
        <v>46000</v>
      </c>
      <c r="H112" s="73"/>
    </row>
    <row r="113" spans="1:8" ht="19.5" customHeight="1">
      <c r="A113" s="60">
        <v>4</v>
      </c>
      <c r="B113" s="71" t="s">
        <v>93</v>
      </c>
      <c r="C113" s="62" t="s">
        <v>73</v>
      </c>
      <c r="D113" s="63">
        <v>10000</v>
      </c>
      <c r="E113" s="63"/>
      <c r="F113" s="25">
        <f t="shared" si="2"/>
        <v>10000</v>
      </c>
      <c r="G113" s="72">
        <v>10000</v>
      </c>
      <c r="H113" s="73"/>
    </row>
    <row r="114" spans="1:8" ht="15">
      <c r="A114" s="60">
        <v>5</v>
      </c>
      <c r="B114" s="23" t="s">
        <v>94</v>
      </c>
      <c r="C114" s="62" t="s">
        <v>73</v>
      </c>
      <c r="D114" s="63">
        <v>15000</v>
      </c>
      <c r="E114" s="63"/>
      <c r="F114" s="25">
        <f t="shared" si="2"/>
        <v>15000</v>
      </c>
      <c r="G114" s="72">
        <v>15000</v>
      </c>
      <c r="H114" s="73"/>
    </row>
    <row r="115" spans="1:8" ht="15">
      <c r="A115" s="60">
        <v>6</v>
      </c>
      <c r="B115" s="71" t="s">
        <v>95</v>
      </c>
      <c r="C115" s="62" t="s">
        <v>73</v>
      </c>
      <c r="D115" s="63">
        <v>20000</v>
      </c>
      <c r="E115" s="63"/>
      <c r="F115" s="25">
        <f t="shared" si="2"/>
        <v>20000</v>
      </c>
      <c r="G115" s="72">
        <v>20000</v>
      </c>
      <c r="H115" s="73"/>
    </row>
    <row r="116" spans="1:8" ht="15">
      <c r="A116" s="60">
        <v>7</v>
      </c>
      <c r="B116" s="71" t="s">
        <v>96</v>
      </c>
      <c r="C116" s="62" t="s">
        <v>73</v>
      </c>
      <c r="D116" s="63">
        <v>23000</v>
      </c>
      <c r="E116" s="63"/>
      <c r="F116" s="25">
        <f t="shared" si="2"/>
        <v>23000</v>
      </c>
      <c r="G116" s="72">
        <v>0</v>
      </c>
      <c r="H116" s="73">
        <v>23000</v>
      </c>
    </row>
    <row r="117" spans="1:8" ht="15">
      <c r="A117" s="60">
        <v>8</v>
      </c>
      <c r="B117" s="71" t="s">
        <v>97</v>
      </c>
      <c r="C117" s="62" t="s">
        <v>73</v>
      </c>
      <c r="D117" s="63">
        <v>10000</v>
      </c>
      <c r="E117" s="63"/>
      <c r="F117" s="25">
        <f t="shared" si="2"/>
        <v>10000</v>
      </c>
      <c r="G117" s="72">
        <v>0</v>
      </c>
      <c r="H117" s="73">
        <v>10000</v>
      </c>
    </row>
    <row r="118" spans="1:8" ht="15">
      <c r="A118" s="60">
        <v>9</v>
      </c>
      <c r="B118" s="71" t="s">
        <v>98</v>
      </c>
      <c r="C118" s="62" t="s">
        <v>73</v>
      </c>
      <c r="D118" s="63">
        <v>8000</v>
      </c>
      <c r="E118" s="63"/>
      <c r="F118" s="25">
        <f t="shared" si="2"/>
        <v>8000</v>
      </c>
      <c r="G118" s="72">
        <v>8000</v>
      </c>
      <c r="H118" s="73">
        <v>0</v>
      </c>
    </row>
    <row r="119" spans="1:8" ht="15">
      <c r="A119" s="60">
        <v>10</v>
      </c>
      <c r="B119" s="71" t="s">
        <v>99</v>
      </c>
      <c r="C119" s="62" t="s">
        <v>73</v>
      </c>
      <c r="D119" s="63">
        <v>3000</v>
      </c>
      <c r="E119" s="63"/>
      <c r="F119" s="25">
        <f t="shared" si="2"/>
        <v>3000</v>
      </c>
      <c r="G119" s="72">
        <v>0</v>
      </c>
      <c r="H119" s="73">
        <v>3000</v>
      </c>
    </row>
    <row r="120" spans="1:8" ht="15">
      <c r="A120" s="60">
        <v>11</v>
      </c>
      <c r="B120" s="71" t="s">
        <v>100</v>
      </c>
      <c r="C120" s="62" t="s">
        <v>73</v>
      </c>
      <c r="D120" s="63">
        <v>28000</v>
      </c>
      <c r="E120" s="63"/>
      <c r="F120" s="25">
        <f t="shared" si="2"/>
        <v>28000</v>
      </c>
      <c r="G120" s="72">
        <v>28000</v>
      </c>
      <c r="H120" s="73"/>
    </row>
    <row r="121" spans="1:8" ht="15">
      <c r="A121" s="60">
        <v>12</v>
      </c>
      <c r="B121" s="71" t="s">
        <v>101</v>
      </c>
      <c r="C121" s="62" t="s">
        <v>73</v>
      </c>
      <c r="D121" s="63">
        <v>3000</v>
      </c>
      <c r="E121" s="63"/>
      <c r="F121" s="25">
        <f t="shared" si="2"/>
        <v>3000</v>
      </c>
      <c r="G121" s="72">
        <v>0</v>
      </c>
      <c r="H121" s="73">
        <v>3000</v>
      </c>
    </row>
    <row r="122" spans="1:8" ht="15">
      <c r="A122" s="60">
        <v>13</v>
      </c>
      <c r="B122" s="71" t="s">
        <v>102</v>
      </c>
      <c r="C122" s="62" t="s">
        <v>73</v>
      </c>
      <c r="D122" s="63">
        <v>3000</v>
      </c>
      <c r="E122" s="63"/>
      <c r="F122" s="25">
        <f t="shared" si="2"/>
        <v>3000</v>
      </c>
      <c r="G122" s="72">
        <v>0</v>
      </c>
      <c r="H122" s="73">
        <v>3000</v>
      </c>
    </row>
    <row r="123" spans="1:8" ht="15">
      <c r="A123" s="60">
        <v>14</v>
      </c>
      <c r="B123" s="71" t="s">
        <v>237</v>
      </c>
      <c r="C123" s="62" t="s">
        <v>73</v>
      </c>
      <c r="D123" s="63">
        <v>26000</v>
      </c>
      <c r="E123" s="63"/>
      <c r="F123" s="25">
        <f t="shared" si="2"/>
        <v>26000</v>
      </c>
      <c r="G123" s="72"/>
      <c r="H123" s="73">
        <v>26000</v>
      </c>
    </row>
    <row r="124" spans="1:8" ht="15">
      <c r="A124" s="60">
        <v>15</v>
      </c>
      <c r="B124" s="71" t="s">
        <v>103</v>
      </c>
      <c r="C124" s="62" t="s">
        <v>73</v>
      </c>
      <c r="D124" s="63">
        <v>6000</v>
      </c>
      <c r="E124" s="63"/>
      <c r="F124" s="25">
        <f t="shared" si="2"/>
        <v>6000</v>
      </c>
      <c r="G124" s="72"/>
      <c r="H124" s="73">
        <v>6000</v>
      </c>
    </row>
    <row r="125" spans="1:8" ht="15">
      <c r="A125" s="60">
        <v>16</v>
      </c>
      <c r="B125" s="71" t="s">
        <v>104</v>
      </c>
      <c r="C125" s="62" t="s">
        <v>73</v>
      </c>
      <c r="D125" s="63">
        <v>112000</v>
      </c>
      <c r="E125" s="63"/>
      <c r="F125" s="25">
        <f t="shared" si="2"/>
        <v>112000</v>
      </c>
      <c r="G125" s="72">
        <v>112000</v>
      </c>
      <c r="H125" s="73"/>
    </row>
    <row r="126" spans="1:8" ht="15">
      <c r="A126" s="60">
        <v>17</v>
      </c>
      <c r="B126" s="71" t="s">
        <v>105</v>
      </c>
      <c r="C126" s="62" t="s">
        <v>73</v>
      </c>
      <c r="D126" s="63">
        <v>14000</v>
      </c>
      <c r="E126" s="63"/>
      <c r="F126" s="25">
        <f t="shared" si="2"/>
        <v>14000</v>
      </c>
      <c r="G126" s="72">
        <v>0</v>
      </c>
      <c r="H126" s="73">
        <v>14000</v>
      </c>
    </row>
    <row r="127" spans="1:8" ht="15">
      <c r="A127" s="60">
        <v>18</v>
      </c>
      <c r="B127" s="71" t="s">
        <v>106</v>
      </c>
      <c r="C127" s="62" t="s">
        <v>73</v>
      </c>
      <c r="D127" s="63">
        <v>35000</v>
      </c>
      <c r="E127" s="63"/>
      <c r="F127" s="25">
        <f t="shared" si="2"/>
        <v>35000</v>
      </c>
      <c r="G127" s="72">
        <v>35000</v>
      </c>
      <c r="H127" s="73"/>
    </row>
    <row r="128" spans="1:8" ht="15">
      <c r="A128" s="60">
        <v>19</v>
      </c>
      <c r="B128" s="26" t="s">
        <v>107</v>
      </c>
      <c r="C128" s="62" t="s">
        <v>73</v>
      </c>
      <c r="D128" s="63">
        <v>157000</v>
      </c>
      <c r="E128" s="63"/>
      <c r="F128" s="25">
        <f t="shared" si="2"/>
        <v>157000</v>
      </c>
      <c r="G128" s="72"/>
      <c r="H128" s="73">
        <f>79000+78000</f>
        <v>157000</v>
      </c>
    </row>
    <row r="129" spans="1:8" ht="15">
      <c r="A129" s="60">
        <v>20</v>
      </c>
      <c r="B129" s="26" t="s">
        <v>108</v>
      </c>
      <c r="C129" s="62" t="s">
        <v>73</v>
      </c>
      <c r="D129" s="63">
        <v>25000</v>
      </c>
      <c r="E129" s="63"/>
      <c r="F129" s="25">
        <f t="shared" si="2"/>
        <v>25000</v>
      </c>
      <c r="G129" s="72">
        <v>25000</v>
      </c>
      <c r="H129" s="73"/>
    </row>
    <row r="130" spans="1:8" ht="15">
      <c r="A130" s="60">
        <v>21</v>
      </c>
      <c r="B130" s="23" t="s">
        <v>109</v>
      </c>
      <c r="C130" s="62" t="s">
        <v>73</v>
      </c>
      <c r="D130" s="63">
        <v>70000</v>
      </c>
      <c r="E130" s="63"/>
      <c r="F130" s="25">
        <f t="shared" si="2"/>
        <v>70000</v>
      </c>
      <c r="G130" s="72"/>
      <c r="H130" s="73">
        <v>70000</v>
      </c>
    </row>
    <row r="131" spans="1:8" ht="15">
      <c r="A131" s="60">
        <v>22</v>
      </c>
      <c r="B131" s="23" t="s">
        <v>211</v>
      </c>
      <c r="C131" s="62" t="s">
        <v>73</v>
      </c>
      <c r="D131" s="63">
        <v>56000</v>
      </c>
      <c r="E131" s="63"/>
      <c r="F131" s="25">
        <f t="shared" si="2"/>
        <v>56000</v>
      </c>
      <c r="G131" s="72"/>
      <c r="H131" s="73">
        <v>56000</v>
      </c>
    </row>
    <row r="132" spans="1:8" ht="15">
      <c r="A132" s="60">
        <v>23</v>
      </c>
      <c r="B132" s="23" t="s">
        <v>210</v>
      </c>
      <c r="C132" s="62" t="s">
        <v>73</v>
      </c>
      <c r="D132" s="63">
        <v>22000</v>
      </c>
      <c r="E132" s="63"/>
      <c r="F132" s="25">
        <f t="shared" si="2"/>
        <v>22000</v>
      </c>
      <c r="G132" s="72"/>
      <c r="H132" s="73">
        <v>22000</v>
      </c>
    </row>
    <row r="133" spans="1:8" ht="15">
      <c r="A133" s="60">
        <v>24</v>
      </c>
      <c r="B133" s="23" t="s">
        <v>214</v>
      </c>
      <c r="C133" s="62" t="s">
        <v>73</v>
      </c>
      <c r="D133" s="63">
        <v>30000</v>
      </c>
      <c r="E133" s="63"/>
      <c r="F133" s="25">
        <f t="shared" si="2"/>
        <v>30000</v>
      </c>
      <c r="G133" s="72"/>
      <c r="H133" s="73">
        <v>30000</v>
      </c>
    </row>
    <row r="134" spans="1:8" ht="15">
      <c r="A134" s="60">
        <v>25</v>
      </c>
      <c r="B134" s="23" t="s">
        <v>221</v>
      </c>
      <c r="C134" s="62" t="s">
        <v>73</v>
      </c>
      <c r="D134" s="63">
        <v>25000</v>
      </c>
      <c r="E134" s="128"/>
      <c r="F134" s="25">
        <f t="shared" si="2"/>
        <v>25000</v>
      </c>
      <c r="G134" s="72">
        <v>25000</v>
      </c>
      <c r="H134" s="73"/>
    </row>
    <row r="135" spans="1:8" ht="15">
      <c r="A135" s="60">
        <v>26</v>
      </c>
      <c r="B135" s="23" t="s">
        <v>260</v>
      </c>
      <c r="C135" s="62" t="s">
        <v>73</v>
      </c>
      <c r="D135" s="63">
        <v>40000</v>
      </c>
      <c r="E135" s="128"/>
      <c r="F135" s="25">
        <f t="shared" si="2"/>
        <v>40000</v>
      </c>
      <c r="G135" s="72">
        <f>20000+20000</f>
        <v>40000</v>
      </c>
      <c r="H135" s="73"/>
    </row>
    <row r="136" spans="1:8" ht="15">
      <c r="A136" s="60">
        <v>27</v>
      </c>
      <c r="B136" s="23" t="s">
        <v>222</v>
      </c>
      <c r="C136" s="62" t="s">
        <v>73</v>
      </c>
      <c r="D136" s="63">
        <v>68000</v>
      </c>
      <c r="E136" s="128"/>
      <c r="F136" s="25">
        <f t="shared" si="2"/>
        <v>68000</v>
      </c>
      <c r="G136" s="72">
        <v>68000</v>
      </c>
      <c r="H136" s="73"/>
    </row>
    <row r="137" spans="1:8" ht="15">
      <c r="A137" s="60">
        <v>28</v>
      </c>
      <c r="B137" s="23" t="s">
        <v>223</v>
      </c>
      <c r="C137" s="62" t="s">
        <v>73</v>
      </c>
      <c r="D137" s="63">
        <v>95000</v>
      </c>
      <c r="E137" s="128"/>
      <c r="F137" s="25">
        <f t="shared" si="2"/>
        <v>95000</v>
      </c>
      <c r="G137" s="72">
        <v>95000</v>
      </c>
      <c r="H137" s="73"/>
    </row>
    <row r="138" spans="1:8" ht="15">
      <c r="A138" s="60">
        <v>29</v>
      </c>
      <c r="B138" s="23" t="s">
        <v>224</v>
      </c>
      <c r="C138" s="62" t="s">
        <v>73</v>
      </c>
      <c r="D138" s="63">
        <v>190000</v>
      </c>
      <c r="E138" s="128"/>
      <c r="F138" s="25">
        <f t="shared" si="2"/>
        <v>190000</v>
      </c>
      <c r="G138" s="72">
        <v>190000</v>
      </c>
      <c r="H138" s="73"/>
    </row>
    <row r="139" spans="1:8" ht="15">
      <c r="A139" s="60">
        <v>30</v>
      </c>
      <c r="B139" s="23" t="s">
        <v>225</v>
      </c>
      <c r="C139" s="62" t="s">
        <v>73</v>
      </c>
      <c r="D139" s="63">
        <v>11000</v>
      </c>
      <c r="E139" s="128"/>
      <c r="F139" s="25">
        <f t="shared" si="2"/>
        <v>11000</v>
      </c>
      <c r="G139" s="72">
        <v>11000</v>
      </c>
      <c r="H139" s="73"/>
    </row>
    <row r="140" spans="1:8" ht="15">
      <c r="A140" s="60">
        <v>31</v>
      </c>
      <c r="B140" s="23" t="s">
        <v>226</v>
      </c>
      <c r="C140" s="62" t="s">
        <v>73</v>
      </c>
      <c r="D140" s="63">
        <v>27000</v>
      </c>
      <c r="E140" s="128"/>
      <c r="F140" s="25">
        <f t="shared" si="2"/>
        <v>27000</v>
      </c>
      <c r="G140" s="72">
        <v>27000</v>
      </c>
      <c r="H140" s="73"/>
    </row>
    <row r="141" spans="1:8" ht="15">
      <c r="A141" s="60">
        <v>32</v>
      </c>
      <c r="B141" s="26" t="s">
        <v>227</v>
      </c>
      <c r="C141" s="62" t="s">
        <v>73</v>
      </c>
      <c r="D141" s="63">
        <v>8000</v>
      </c>
      <c r="E141" s="63"/>
      <c r="F141" s="25">
        <f t="shared" si="2"/>
        <v>8000</v>
      </c>
      <c r="G141" s="72">
        <v>0</v>
      </c>
      <c r="H141" s="73">
        <v>8000</v>
      </c>
    </row>
    <row r="142" spans="1:8" ht="15">
      <c r="A142" s="60">
        <v>33</v>
      </c>
      <c r="B142" s="26" t="s">
        <v>243</v>
      </c>
      <c r="C142" s="62" t="s">
        <v>244</v>
      </c>
      <c r="D142" s="63">
        <v>125000</v>
      </c>
      <c r="E142" s="63"/>
      <c r="F142" s="25">
        <f t="shared" si="2"/>
        <v>125000</v>
      </c>
      <c r="G142" s="72">
        <v>47000</v>
      </c>
      <c r="H142" s="73">
        <v>78000</v>
      </c>
    </row>
    <row r="143" spans="1:8" ht="25.5" customHeight="1">
      <c r="A143" s="54"/>
      <c r="B143" s="39" t="s">
        <v>110</v>
      </c>
      <c r="C143" s="55"/>
      <c r="D143" s="41">
        <f>D144+D152+D157+D162+D167+D169</f>
        <v>1008000</v>
      </c>
      <c r="E143" s="41">
        <f>E144+E152+E157+E162+E167+E169</f>
        <v>328000</v>
      </c>
      <c r="F143" s="41">
        <f>F144+F152+F157+F162+F167+F169</f>
        <v>1336000</v>
      </c>
      <c r="G143" s="41">
        <f>G144+G152+G157+G162+G167+G169</f>
        <v>1330000</v>
      </c>
      <c r="H143" s="91">
        <f>H144+H152+H157+H162+H167+H169</f>
        <v>6000</v>
      </c>
    </row>
    <row r="144" spans="1:8" ht="15">
      <c r="A144" s="74"/>
      <c r="B144" s="75" t="s">
        <v>111</v>
      </c>
      <c r="C144" s="59"/>
      <c r="D144" s="59">
        <f>D145+D147+D151</f>
        <v>562000</v>
      </c>
      <c r="E144" s="59">
        <f>E145+E147+E151</f>
        <v>310000</v>
      </c>
      <c r="F144" s="59">
        <f>F145+F147+F151</f>
        <v>872000</v>
      </c>
      <c r="G144" s="59">
        <f>G145+G147+G151</f>
        <v>872000</v>
      </c>
      <c r="H144" s="59">
        <f>H145+H147+H151</f>
        <v>0</v>
      </c>
    </row>
    <row r="145" spans="1:248" s="79" customFormat="1" ht="15">
      <c r="A145" s="76"/>
      <c r="B145" s="77" t="s">
        <v>112</v>
      </c>
      <c r="C145" s="78"/>
      <c r="D145" s="31">
        <f>SUM(D146:D146)</f>
        <v>95000</v>
      </c>
      <c r="E145" s="31">
        <f>SUM(E146:E146)</f>
        <v>260000</v>
      </c>
      <c r="F145" s="31">
        <f>SUM(F146:F146)</f>
        <v>355000</v>
      </c>
      <c r="G145" s="31">
        <f>SUM(G146:G146)</f>
        <v>355000</v>
      </c>
      <c r="H145" s="118">
        <f>SUM(H146:H146)</f>
        <v>0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</row>
    <row r="146" spans="1:248" s="45" customFormat="1" ht="15">
      <c r="A146" s="60">
        <v>1</v>
      </c>
      <c r="B146" s="80" t="s">
        <v>113</v>
      </c>
      <c r="C146" s="78" t="s">
        <v>18</v>
      </c>
      <c r="D146" s="34">
        <v>95000</v>
      </c>
      <c r="E146" s="34">
        <v>260000</v>
      </c>
      <c r="F146" s="25">
        <f>D146+E146</f>
        <v>355000</v>
      </c>
      <c r="G146" s="34">
        <f>95000+260000</f>
        <v>355000</v>
      </c>
      <c r="H146" s="9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</row>
    <row r="147" spans="1:248" s="79" customFormat="1" ht="15">
      <c r="A147" s="76"/>
      <c r="B147" s="77" t="s">
        <v>114</v>
      </c>
      <c r="C147" s="81"/>
      <c r="D147" s="31">
        <f>SUM(D148:D150)</f>
        <v>467000</v>
      </c>
      <c r="E147" s="31">
        <f>SUM(E148:E150)</f>
        <v>36000</v>
      </c>
      <c r="F147" s="31">
        <f>SUM(F148:F150)</f>
        <v>503000</v>
      </c>
      <c r="G147" s="31">
        <f>SUM(G148:G150)</f>
        <v>503000</v>
      </c>
      <c r="H147" s="31">
        <f>SUM(H148:H150)</f>
        <v>0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</row>
    <row r="148" spans="1:248" s="45" customFormat="1" ht="15">
      <c r="A148" s="60">
        <v>2</v>
      </c>
      <c r="B148" s="26" t="s">
        <v>115</v>
      </c>
      <c r="C148" s="78" t="s">
        <v>239</v>
      </c>
      <c r="D148" s="34">
        <v>467000</v>
      </c>
      <c r="E148" s="34"/>
      <c r="F148" s="25">
        <f>D148+E148</f>
        <v>467000</v>
      </c>
      <c r="G148" s="34">
        <v>467000</v>
      </c>
      <c r="H148" s="9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</row>
    <row r="149" spans="1:248" s="45" customFormat="1" ht="15">
      <c r="A149" s="60">
        <v>3</v>
      </c>
      <c r="B149" s="26" t="s">
        <v>265</v>
      </c>
      <c r="C149" s="78" t="s">
        <v>18</v>
      </c>
      <c r="D149" s="34"/>
      <c r="E149" s="34">
        <v>9000</v>
      </c>
      <c r="F149" s="25">
        <f>D149+E149</f>
        <v>9000</v>
      </c>
      <c r="G149" s="34">
        <v>9000</v>
      </c>
      <c r="H149" s="9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</row>
    <row r="150" spans="1:248" s="45" customFormat="1" ht="15">
      <c r="A150" s="60">
        <v>4</v>
      </c>
      <c r="B150" s="26" t="s">
        <v>266</v>
      </c>
      <c r="C150" s="78" t="s">
        <v>18</v>
      </c>
      <c r="D150" s="34"/>
      <c r="E150" s="34">
        <v>27000</v>
      </c>
      <c r="F150" s="25">
        <f>D150+E150</f>
        <v>27000</v>
      </c>
      <c r="G150" s="34">
        <v>27000</v>
      </c>
      <c r="H150" s="9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</row>
    <row r="151" spans="1:248" s="79" customFormat="1" ht="15">
      <c r="A151" s="76">
        <v>5</v>
      </c>
      <c r="B151" s="18" t="s">
        <v>264</v>
      </c>
      <c r="C151" s="81" t="s">
        <v>18</v>
      </c>
      <c r="D151" s="31"/>
      <c r="E151" s="31">
        <v>14000</v>
      </c>
      <c r="F151" s="21">
        <f>D151+E151</f>
        <v>14000</v>
      </c>
      <c r="G151" s="31">
        <v>14000</v>
      </c>
      <c r="H151" s="118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  <c r="DV151" s="144"/>
      <c r="DW151" s="144"/>
      <c r="DX151" s="144"/>
      <c r="DY151" s="144"/>
      <c r="DZ151" s="144"/>
      <c r="EA151" s="144"/>
      <c r="EB151" s="144"/>
      <c r="EC151" s="144"/>
      <c r="ED151" s="144"/>
      <c r="EE151" s="144"/>
      <c r="EF151" s="144"/>
      <c r="EG151" s="144"/>
      <c r="EH151" s="144"/>
      <c r="EI151" s="144"/>
      <c r="EJ151" s="144"/>
      <c r="EK151" s="144"/>
      <c r="EL151" s="144"/>
      <c r="EM151" s="144"/>
      <c r="EN151" s="144"/>
      <c r="EO151" s="144"/>
      <c r="EP151" s="144"/>
      <c r="EQ151" s="144"/>
      <c r="ER151" s="144"/>
      <c r="ES151" s="144"/>
      <c r="ET151" s="144"/>
      <c r="EU151" s="144"/>
      <c r="EV151" s="144"/>
      <c r="EW151" s="144"/>
      <c r="EX151" s="144"/>
      <c r="EY151" s="144"/>
      <c r="EZ151" s="144"/>
      <c r="FA151" s="144"/>
      <c r="FB151" s="144"/>
      <c r="FC151" s="144"/>
      <c r="FD151" s="144"/>
      <c r="FE151" s="144"/>
      <c r="FF151" s="144"/>
      <c r="FG151" s="144"/>
      <c r="FH151" s="144"/>
      <c r="FI151" s="144"/>
      <c r="FJ151" s="144"/>
      <c r="FK151" s="144"/>
      <c r="FL151" s="144"/>
      <c r="FM151" s="144"/>
      <c r="FN151" s="144"/>
      <c r="FO151" s="144"/>
      <c r="FP151" s="144"/>
      <c r="FQ151" s="144"/>
      <c r="FR151" s="144"/>
      <c r="FS151" s="144"/>
      <c r="FT151" s="144"/>
      <c r="FU151" s="144"/>
      <c r="FV151" s="144"/>
      <c r="FW151" s="144"/>
      <c r="FX151" s="144"/>
      <c r="FY151" s="144"/>
      <c r="FZ151" s="144"/>
      <c r="GA151" s="144"/>
      <c r="GB151" s="144"/>
      <c r="GC151" s="144"/>
      <c r="GD151" s="144"/>
      <c r="GE151" s="144"/>
      <c r="GF151" s="144"/>
      <c r="GG151" s="144"/>
      <c r="GH151" s="144"/>
      <c r="GI151" s="144"/>
      <c r="GJ151" s="144"/>
      <c r="GK151" s="144"/>
      <c r="GL151" s="144"/>
      <c r="GM151" s="144"/>
      <c r="GN151" s="144"/>
      <c r="GO151" s="144"/>
      <c r="GP151" s="144"/>
      <c r="GQ151" s="144"/>
      <c r="GR151" s="144"/>
      <c r="GS151" s="144"/>
      <c r="GT151" s="144"/>
      <c r="GU151" s="144"/>
      <c r="GV151" s="144"/>
      <c r="GW151" s="144"/>
      <c r="GX151" s="144"/>
      <c r="GY151" s="144"/>
      <c r="GZ151" s="144"/>
      <c r="HA151" s="144"/>
      <c r="HB151" s="144"/>
      <c r="HC151" s="144"/>
      <c r="HD151" s="144"/>
      <c r="HE151" s="144"/>
      <c r="HF151" s="144"/>
      <c r="HG151" s="144"/>
      <c r="HH151" s="144"/>
      <c r="HI151" s="144"/>
      <c r="HJ151" s="144"/>
      <c r="HK151" s="144"/>
      <c r="HL151" s="144"/>
      <c r="HM151" s="144"/>
      <c r="HN151" s="144"/>
      <c r="HO151" s="144"/>
      <c r="HP151" s="144"/>
      <c r="HQ151" s="144"/>
      <c r="HR151" s="144"/>
      <c r="HS151" s="144"/>
      <c r="HT151" s="144"/>
      <c r="HU151" s="144"/>
      <c r="HV151" s="144"/>
      <c r="HW151" s="144"/>
      <c r="HX151" s="144"/>
      <c r="HY151" s="144"/>
      <c r="HZ151" s="144"/>
      <c r="IA151" s="144"/>
      <c r="IB151" s="144"/>
      <c r="IC151" s="144"/>
      <c r="ID151" s="144"/>
      <c r="IE151" s="144"/>
      <c r="IF151" s="144"/>
      <c r="IG151" s="144"/>
      <c r="IH151" s="144"/>
      <c r="II151" s="144"/>
      <c r="IJ151" s="144"/>
      <c r="IK151" s="144"/>
      <c r="IL151" s="144"/>
      <c r="IM151" s="144"/>
      <c r="IN151" s="144"/>
    </row>
    <row r="152" spans="1:8" ht="26.25">
      <c r="A152" s="86"/>
      <c r="B152" s="87" t="s">
        <v>117</v>
      </c>
      <c r="C152" s="116"/>
      <c r="D152" s="59">
        <f>SUM(D153:D156)</f>
        <v>28000</v>
      </c>
      <c r="E152" s="59">
        <f>SUM(E153:E156)</f>
        <v>0</v>
      </c>
      <c r="F152" s="59">
        <f>SUM(F153:F156)</f>
        <v>28000</v>
      </c>
      <c r="G152" s="59">
        <f>SUM(G153:G156)</f>
        <v>28000</v>
      </c>
      <c r="H152" s="59">
        <f>SUM(H153:H156)</f>
        <v>0</v>
      </c>
    </row>
    <row r="153" spans="1:8" ht="15">
      <c r="A153" s="82">
        <v>1</v>
      </c>
      <c r="B153" s="80" t="s">
        <v>118</v>
      </c>
      <c r="C153" s="78" t="s">
        <v>18</v>
      </c>
      <c r="D153" s="25">
        <v>4000</v>
      </c>
      <c r="E153" s="25"/>
      <c r="F153" s="25">
        <f>D153+E153</f>
        <v>4000</v>
      </c>
      <c r="G153" s="83">
        <v>4000</v>
      </c>
      <c r="H153" s="73"/>
    </row>
    <row r="154" spans="1:8" ht="15">
      <c r="A154" s="82">
        <v>2</v>
      </c>
      <c r="B154" s="80" t="s">
        <v>119</v>
      </c>
      <c r="C154" s="78" t="s">
        <v>18</v>
      </c>
      <c r="D154" s="25">
        <v>12000</v>
      </c>
      <c r="E154" s="25"/>
      <c r="F154" s="25">
        <f>D154+E154</f>
        <v>12000</v>
      </c>
      <c r="G154" s="83">
        <v>12000</v>
      </c>
      <c r="H154" s="73"/>
    </row>
    <row r="155" spans="1:8" ht="15">
      <c r="A155" s="84">
        <v>3</v>
      </c>
      <c r="B155" s="80" t="s">
        <v>120</v>
      </c>
      <c r="C155" s="78" t="s">
        <v>18</v>
      </c>
      <c r="D155" s="25">
        <v>6000</v>
      </c>
      <c r="E155" s="25"/>
      <c r="F155" s="25">
        <f>D155+E155</f>
        <v>6000</v>
      </c>
      <c r="G155" s="83">
        <v>6000</v>
      </c>
      <c r="H155" s="73"/>
    </row>
    <row r="156" spans="1:8" ht="15">
      <c r="A156" s="84">
        <v>4</v>
      </c>
      <c r="B156" s="80" t="s">
        <v>121</v>
      </c>
      <c r="C156" s="78" t="s">
        <v>18</v>
      </c>
      <c r="D156" s="25">
        <v>6000</v>
      </c>
      <c r="E156" s="25"/>
      <c r="F156" s="25">
        <f>D156+E156</f>
        <v>6000</v>
      </c>
      <c r="G156" s="83">
        <v>6000</v>
      </c>
      <c r="H156" s="73"/>
    </row>
    <row r="157" spans="1:8" ht="15">
      <c r="A157" s="86"/>
      <c r="B157" s="87" t="s">
        <v>122</v>
      </c>
      <c r="C157" s="70"/>
      <c r="D157" s="59">
        <f>SUM(D158:D161)</f>
        <v>70000</v>
      </c>
      <c r="E157" s="59">
        <f>SUM(E158:E161)</f>
        <v>0</v>
      </c>
      <c r="F157" s="59">
        <f>SUM(F158:F161)</f>
        <v>70000</v>
      </c>
      <c r="G157" s="59">
        <f>SUM(G158:G161)</f>
        <v>70000</v>
      </c>
      <c r="H157" s="123">
        <f>SUM(H158:H161)</f>
        <v>0</v>
      </c>
    </row>
    <row r="158" spans="1:248" s="45" customFormat="1" ht="15">
      <c r="A158" s="85" t="s">
        <v>48</v>
      </c>
      <c r="B158" s="33" t="s">
        <v>123</v>
      </c>
      <c r="C158" s="78" t="s">
        <v>18</v>
      </c>
      <c r="D158" s="25">
        <v>30000</v>
      </c>
      <c r="E158" s="25"/>
      <c r="F158" s="25">
        <f>D158+E158</f>
        <v>30000</v>
      </c>
      <c r="G158" s="25">
        <v>30000</v>
      </c>
      <c r="H158" s="9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</row>
    <row r="159" spans="1:248" s="45" customFormat="1" ht="15">
      <c r="A159" s="85" t="s">
        <v>51</v>
      </c>
      <c r="B159" s="33" t="s">
        <v>124</v>
      </c>
      <c r="C159" s="78" t="s">
        <v>18</v>
      </c>
      <c r="D159" s="25">
        <v>3000</v>
      </c>
      <c r="E159" s="25"/>
      <c r="F159" s="25">
        <f>D159+E159</f>
        <v>3000</v>
      </c>
      <c r="G159" s="25">
        <v>3000</v>
      </c>
      <c r="H159" s="9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</row>
    <row r="160" spans="1:248" s="45" customFormat="1" ht="15">
      <c r="A160" s="85" t="s">
        <v>53</v>
      </c>
      <c r="B160" s="33" t="s">
        <v>125</v>
      </c>
      <c r="C160" s="78" t="s">
        <v>18</v>
      </c>
      <c r="D160" s="25">
        <v>32000</v>
      </c>
      <c r="E160" s="25"/>
      <c r="F160" s="25">
        <f>D160+E160</f>
        <v>32000</v>
      </c>
      <c r="G160" s="25">
        <v>32000</v>
      </c>
      <c r="H160" s="9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</row>
    <row r="161" spans="1:248" s="45" customFormat="1" ht="15">
      <c r="A161" s="85" t="s">
        <v>55</v>
      </c>
      <c r="B161" s="33" t="s">
        <v>126</v>
      </c>
      <c r="C161" s="78" t="s">
        <v>18</v>
      </c>
      <c r="D161" s="25">
        <v>5000</v>
      </c>
      <c r="E161" s="25"/>
      <c r="F161" s="25">
        <f>D161+E161</f>
        <v>5000</v>
      </c>
      <c r="G161" s="25">
        <v>5000</v>
      </c>
      <c r="H161" s="9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</row>
    <row r="162" spans="1:248" s="45" customFormat="1" ht="15">
      <c r="A162" s="86"/>
      <c r="B162" s="87" t="s">
        <v>127</v>
      </c>
      <c r="C162" s="88"/>
      <c r="D162" s="59">
        <f>SUM(D163:D166)</f>
        <v>49000</v>
      </c>
      <c r="E162" s="59">
        <f>SUM(E163:E166)</f>
        <v>8000</v>
      </c>
      <c r="F162" s="59">
        <f>SUM(F163:F166)</f>
        <v>57000</v>
      </c>
      <c r="G162" s="59">
        <f>SUM(G163:G166)</f>
        <v>57000</v>
      </c>
      <c r="H162" s="59">
        <f>SUM(H163:H166)</f>
        <v>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</row>
    <row r="163" spans="1:248" s="45" customFormat="1" ht="15">
      <c r="A163" s="85" t="s">
        <v>48</v>
      </c>
      <c r="B163" s="26" t="s">
        <v>128</v>
      </c>
      <c r="C163" s="78" t="s">
        <v>18</v>
      </c>
      <c r="D163" s="25">
        <v>23100</v>
      </c>
      <c r="E163" s="25"/>
      <c r="F163" s="25">
        <f>D163+E163</f>
        <v>23100</v>
      </c>
      <c r="G163" s="25">
        <f>28000-4900</f>
        <v>23100</v>
      </c>
      <c r="H163" s="9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</row>
    <row r="164" spans="1:248" s="45" customFormat="1" ht="15">
      <c r="A164" s="85" t="s">
        <v>51</v>
      </c>
      <c r="B164" s="26" t="s">
        <v>129</v>
      </c>
      <c r="C164" s="78" t="s">
        <v>18</v>
      </c>
      <c r="D164" s="25">
        <v>20000</v>
      </c>
      <c r="E164" s="25"/>
      <c r="F164" s="25">
        <f>D164+E164</f>
        <v>20000</v>
      </c>
      <c r="G164" s="25">
        <f>21000-1000</f>
        <v>20000</v>
      </c>
      <c r="H164" s="9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</row>
    <row r="165" spans="1:248" s="45" customFormat="1" ht="15">
      <c r="A165" s="85" t="s">
        <v>53</v>
      </c>
      <c r="B165" s="26" t="s">
        <v>218</v>
      </c>
      <c r="C165" s="78" t="s">
        <v>18</v>
      </c>
      <c r="D165" s="25">
        <v>5900</v>
      </c>
      <c r="E165" s="25"/>
      <c r="F165" s="25">
        <f>D165+E165</f>
        <v>5900</v>
      </c>
      <c r="G165" s="25">
        <v>5900</v>
      </c>
      <c r="H165" s="9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</row>
    <row r="166" spans="1:248" s="45" customFormat="1" ht="15">
      <c r="A166" s="85" t="s">
        <v>55</v>
      </c>
      <c r="B166" s="26" t="s">
        <v>277</v>
      </c>
      <c r="C166" s="78" t="s">
        <v>18</v>
      </c>
      <c r="D166" s="25"/>
      <c r="E166" s="25">
        <v>8000</v>
      </c>
      <c r="F166" s="25">
        <f>D166+E166</f>
        <v>8000</v>
      </c>
      <c r="G166" s="25">
        <v>8000</v>
      </c>
      <c r="H166" s="9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</row>
    <row r="167" spans="1:248" s="45" customFormat="1" ht="26.25">
      <c r="A167" s="86"/>
      <c r="B167" s="87" t="s">
        <v>130</v>
      </c>
      <c r="C167" s="88"/>
      <c r="D167" s="59">
        <f>SUM(D168:D168)</f>
        <v>30000</v>
      </c>
      <c r="E167" s="59">
        <f>SUM(E168:E168)</f>
        <v>0</v>
      </c>
      <c r="F167" s="59">
        <f>SUM(F168:F168)</f>
        <v>30000</v>
      </c>
      <c r="G167" s="59">
        <f>SUM(G168:G168)</f>
        <v>30000</v>
      </c>
      <c r="H167" s="123">
        <f>SUM(H168:H168)</f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</row>
    <row r="168" spans="1:248" s="45" customFormat="1" ht="15">
      <c r="A168" s="85" t="s">
        <v>48</v>
      </c>
      <c r="B168" s="33" t="s">
        <v>131</v>
      </c>
      <c r="C168" s="43" t="s">
        <v>18</v>
      </c>
      <c r="D168" s="25">
        <v>30000</v>
      </c>
      <c r="E168" s="25"/>
      <c r="F168" s="25">
        <f>D168+E168</f>
        <v>30000</v>
      </c>
      <c r="G168" s="25">
        <v>30000</v>
      </c>
      <c r="H168" s="9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</row>
    <row r="169" spans="1:248" s="45" customFormat="1" ht="15">
      <c r="A169" s="86"/>
      <c r="B169" s="87" t="s">
        <v>132</v>
      </c>
      <c r="C169" s="88"/>
      <c r="D169" s="89">
        <f>SUM(D170:D173)</f>
        <v>269000</v>
      </c>
      <c r="E169" s="89">
        <f>SUM(E170:E173)</f>
        <v>10000</v>
      </c>
      <c r="F169" s="89">
        <f>SUM(F170:F173)</f>
        <v>279000</v>
      </c>
      <c r="G169" s="89">
        <f>SUM(G170:G173)</f>
        <v>273000</v>
      </c>
      <c r="H169" s="89">
        <f>SUM(H170:H173)</f>
        <v>6000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</row>
    <row r="170" spans="1:248" s="45" customFormat="1" ht="15">
      <c r="A170" s="85" t="s">
        <v>48</v>
      </c>
      <c r="B170" s="33" t="s">
        <v>133</v>
      </c>
      <c r="C170" s="43" t="s">
        <v>18</v>
      </c>
      <c r="D170" s="73">
        <v>18000</v>
      </c>
      <c r="E170" s="73"/>
      <c r="F170" s="25">
        <f>D170+E170</f>
        <v>18000</v>
      </c>
      <c r="G170" s="73">
        <v>18000</v>
      </c>
      <c r="H170" s="9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</row>
    <row r="171" spans="1:248" s="45" customFormat="1" ht="15">
      <c r="A171" s="85" t="s">
        <v>51</v>
      </c>
      <c r="B171" s="33" t="s">
        <v>134</v>
      </c>
      <c r="C171" s="43" t="s">
        <v>18</v>
      </c>
      <c r="D171" s="73">
        <v>245000</v>
      </c>
      <c r="E171" s="73"/>
      <c r="F171" s="25">
        <f>D171+E171</f>
        <v>245000</v>
      </c>
      <c r="G171" s="73">
        <v>245000</v>
      </c>
      <c r="H171" s="9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</row>
    <row r="172" spans="1:248" s="45" customFormat="1" ht="15">
      <c r="A172" s="85" t="s">
        <v>53</v>
      </c>
      <c r="B172" s="33" t="s">
        <v>212</v>
      </c>
      <c r="C172" s="43" t="s">
        <v>18</v>
      </c>
      <c r="D172" s="73">
        <v>6000</v>
      </c>
      <c r="E172" s="73"/>
      <c r="F172" s="25">
        <f>D172+E172</f>
        <v>6000</v>
      </c>
      <c r="G172" s="73"/>
      <c r="H172" s="97">
        <v>6000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</row>
    <row r="173" spans="1:248" s="45" customFormat="1" ht="15">
      <c r="A173" s="85" t="s">
        <v>55</v>
      </c>
      <c r="B173" s="33" t="s">
        <v>17</v>
      </c>
      <c r="C173" s="43" t="s">
        <v>18</v>
      </c>
      <c r="D173" s="73"/>
      <c r="E173" s="73">
        <v>10000</v>
      </c>
      <c r="F173" s="25">
        <f>D173+E173</f>
        <v>10000</v>
      </c>
      <c r="G173" s="73">
        <v>10000</v>
      </c>
      <c r="H173" s="9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</row>
    <row r="174" spans="1:8" ht="26.25" customHeight="1">
      <c r="A174" s="38"/>
      <c r="B174" s="90" t="s">
        <v>135</v>
      </c>
      <c r="C174" s="17"/>
      <c r="D174" s="91">
        <f>D175+D181+D202+D223</f>
        <v>1790000</v>
      </c>
      <c r="E174" s="91">
        <f>E175+E181+E202+E223</f>
        <v>0</v>
      </c>
      <c r="F174" s="91">
        <f>F175+F181+F202+F223</f>
        <v>1790000</v>
      </c>
      <c r="G174" s="91">
        <f>G175+G181+G202+G223</f>
        <v>1790000</v>
      </c>
      <c r="H174" s="91">
        <f>H175+H181+H202+H223</f>
        <v>0</v>
      </c>
    </row>
    <row r="175" spans="1:248" s="45" customFormat="1" ht="15">
      <c r="A175" s="92"/>
      <c r="B175" s="93" t="s">
        <v>136</v>
      </c>
      <c r="C175" s="94"/>
      <c r="D175" s="95">
        <f>SUM(D176:D180)</f>
        <v>1401000</v>
      </c>
      <c r="E175" s="95">
        <f>SUM(E176:E180)</f>
        <v>0</v>
      </c>
      <c r="F175" s="95">
        <f>SUM(F176:F180)</f>
        <v>1401000</v>
      </c>
      <c r="G175" s="95">
        <f>SUM(G176:G180)</f>
        <v>1401000</v>
      </c>
      <c r="H175" s="95">
        <f>SUM(H176:H180)</f>
        <v>0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</row>
    <row r="176" spans="1:248" s="45" customFormat="1" ht="15">
      <c r="A176" s="62">
        <v>1</v>
      </c>
      <c r="B176" s="80" t="s">
        <v>137</v>
      </c>
      <c r="C176" s="96" t="s">
        <v>138</v>
      </c>
      <c r="D176" s="147">
        <v>30000</v>
      </c>
      <c r="E176" s="97"/>
      <c r="F176" s="135">
        <f>D176+E176</f>
        <v>30000</v>
      </c>
      <c r="G176" s="99">
        <v>30000</v>
      </c>
      <c r="H176" s="99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</row>
    <row r="177" spans="1:248" s="45" customFormat="1" ht="15">
      <c r="A177" s="62">
        <v>2</v>
      </c>
      <c r="B177" s="80" t="s">
        <v>139</v>
      </c>
      <c r="C177" s="96" t="s">
        <v>138</v>
      </c>
      <c r="D177" s="147">
        <v>31000</v>
      </c>
      <c r="E177" s="97"/>
      <c r="F177" s="135">
        <f>D177+E177</f>
        <v>31000</v>
      </c>
      <c r="G177" s="99">
        <v>31000</v>
      </c>
      <c r="H177" s="99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</row>
    <row r="178" spans="1:248" s="45" customFormat="1" ht="15">
      <c r="A178" s="62">
        <v>3</v>
      </c>
      <c r="B178" s="80" t="s">
        <v>140</v>
      </c>
      <c r="C178" s="96" t="s">
        <v>138</v>
      </c>
      <c r="D178" s="147">
        <v>33000</v>
      </c>
      <c r="E178" s="97"/>
      <c r="F178" s="135">
        <f>D178+E178</f>
        <v>33000</v>
      </c>
      <c r="G178" s="99">
        <v>33000</v>
      </c>
      <c r="H178" s="99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</row>
    <row r="179" spans="1:248" s="45" customFormat="1" ht="15">
      <c r="A179" s="62">
        <v>4</v>
      </c>
      <c r="B179" s="80" t="s">
        <v>141</v>
      </c>
      <c r="C179" s="96" t="s">
        <v>138</v>
      </c>
      <c r="D179" s="147">
        <v>1284000</v>
      </c>
      <c r="E179" s="97"/>
      <c r="F179" s="135">
        <f>D179+E179</f>
        <v>1284000</v>
      </c>
      <c r="G179" s="99">
        <v>1284000</v>
      </c>
      <c r="H179" s="99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</row>
    <row r="180" spans="1:248" s="45" customFormat="1" ht="29.25" customHeight="1">
      <c r="A180" s="62">
        <v>5</v>
      </c>
      <c r="B180" s="80" t="s">
        <v>142</v>
      </c>
      <c r="C180" s="96" t="s">
        <v>138</v>
      </c>
      <c r="D180" s="147">
        <v>23000</v>
      </c>
      <c r="E180" s="97"/>
      <c r="F180" s="135">
        <f>D180+E180</f>
        <v>23000</v>
      </c>
      <c r="G180" s="99">
        <v>23000</v>
      </c>
      <c r="H180" s="99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</row>
    <row r="181" spans="1:248" s="45" customFormat="1" ht="15" customHeight="1">
      <c r="A181" s="94"/>
      <c r="B181" s="93" t="s">
        <v>143</v>
      </c>
      <c r="C181" s="94"/>
      <c r="D181" s="98">
        <f>SUM(D182:D201)</f>
        <v>260500</v>
      </c>
      <c r="E181" s="98">
        <f>SUM(E182:E201)</f>
        <v>-30000</v>
      </c>
      <c r="F181" s="98">
        <f>SUM(F182:F201)</f>
        <v>230500</v>
      </c>
      <c r="G181" s="98">
        <f>SUM(G182:G201)</f>
        <v>230500</v>
      </c>
      <c r="H181" s="126">
        <f>SUM(H182:H201)</f>
        <v>0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</row>
    <row r="182" spans="1:248" s="100" customFormat="1" ht="33" customHeight="1">
      <c r="A182" s="62">
        <v>6</v>
      </c>
      <c r="B182" s="80" t="s">
        <v>144</v>
      </c>
      <c r="C182" s="96" t="s">
        <v>116</v>
      </c>
      <c r="D182" s="145">
        <v>15000</v>
      </c>
      <c r="E182" s="99">
        <v>-9500</v>
      </c>
      <c r="F182" s="136">
        <f aca="true" t="shared" si="3" ref="F182:F201">D182+E182</f>
        <v>5500</v>
      </c>
      <c r="G182" s="99">
        <f>15000-9500</f>
        <v>5500</v>
      </c>
      <c r="H182" s="99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</row>
    <row r="183" spans="1:248" s="45" customFormat="1" ht="15" customHeight="1">
      <c r="A183" s="62">
        <v>7</v>
      </c>
      <c r="B183" s="80" t="s">
        <v>145</v>
      </c>
      <c r="C183" s="96" t="s">
        <v>116</v>
      </c>
      <c r="D183" s="145">
        <v>0</v>
      </c>
      <c r="E183" s="99"/>
      <c r="F183" s="136">
        <f t="shared" si="3"/>
        <v>0</v>
      </c>
      <c r="G183" s="99">
        <f>5000-5000</f>
        <v>0</v>
      </c>
      <c r="H183" s="99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</row>
    <row r="184" spans="1:248" s="45" customFormat="1" ht="15" customHeight="1">
      <c r="A184" s="62">
        <v>8</v>
      </c>
      <c r="B184" s="80" t="s">
        <v>146</v>
      </c>
      <c r="C184" s="96" t="s">
        <v>116</v>
      </c>
      <c r="D184" s="145">
        <v>0</v>
      </c>
      <c r="E184" s="99"/>
      <c r="F184" s="136">
        <f t="shared" si="3"/>
        <v>0</v>
      </c>
      <c r="G184" s="99">
        <f>2500-2500</f>
        <v>0</v>
      </c>
      <c r="H184" s="99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</row>
    <row r="185" spans="1:248" s="45" customFormat="1" ht="15" customHeight="1">
      <c r="A185" s="62">
        <v>9</v>
      </c>
      <c r="B185" s="80" t="s">
        <v>147</v>
      </c>
      <c r="C185" s="96" t="s">
        <v>116</v>
      </c>
      <c r="D185" s="145">
        <v>0</v>
      </c>
      <c r="E185" s="99"/>
      <c r="F185" s="136">
        <f t="shared" si="3"/>
        <v>0</v>
      </c>
      <c r="G185" s="99">
        <f>5000-5000</f>
        <v>0</v>
      </c>
      <c r="H185" s="99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</row>
    <row r="186" spans="1:248" s="45" customFormat="1" ht="15" customHeight="1">
      <c r="A186" s="62">
        <v>10</v>
      </c>
      <c r="B186" s="80" t="s">
        <v>148</v>
      </c>
      <c r="C186" s="96" t="s">
        <v>116</v>
      </c>
      <c r="D186" s="145">
        <v>2500</v>
      </c>
      <c r="E186" s="99">
        <v>9500</v>
      </c>
      <c r="F186" s="136">
        <f t="shared" si="3"/>
        <v>12000</v>
      </c>
      <c r="G186" s="99">
        <f>2500+9500</f>
        <v>12000</v>
      </c>
      <c r="H186" s="99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</row>
    <row r="187" spans="1:248" s="45" customFormat="1" ht="15" customHeight="1">
      <c r="A187" s="62">
        <v>11</v>
      </c>
      <c r="B187" s="80" t="s">
        <v>149</v>
      </c>
      <c r="C187" s="96" t="s">
        <v>116</v>
      </c>
      <c r="D187" s="145">
        <v>0</v>
      </c>
      <c r="E187" s="99"/>
      <c r="F187" s="136">
        <f t="shared" si="3"/>
        <v>0</v>
      </c>
      <c r="G187" s="99">
        <f>5000-5000</f>
        <v>0</v>
      </c>
      <c r="H187" s="99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</row>
    <row r="188" spans="1:248" s="45" customFormat="1" ht="15" customHeight="1">
      <c r="A188" s="62">
        <v>12</v>
      </c>
      <c r="B188" s="80" t="s">
        <v>150</v>
      </c>
      <c r="C188" s="96" t="s">
        <v>116</v>
      </c>
      <c r="D188" s="145">
        <v>0</v>
      </c>
      <c r="E188" s="99"/>
      <c r="F188" s="136">
        <f t="shared" si="3"/>
        <v>0</v>
      </c>
      <c r="G188" s="99">
        <f>5000-5000</f>
        <v>0</v>
      </c>
      <c r="H188" s="99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</row>
    <row r="189" spans="1:248" s="45" customFormat="1" ht="25.5">
      <c r="A189" s="62">
        <v>13</v>
      </c>
      <c r="B189" s="80" t="s">
        <v>151</v>
      </c>
      <c r="C189" s="96" t="s">
        <v>116</v>
      </c>
      <c r="D189" s="145">
        <v>3500</v>
      </c>
      <c r="E189" s="99"/>
      <c r="F189" s="136">
        <f t="shared" si="3"/>
        <v>3500</v>
      </c>
      <c r="G189" s="99">
        <v>3500</v>
      </c>
      <c r="H189" s="99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</row>
    <row r="190" spans="1:248" s="45" customFormat="1" ht="23.25" customHeight="1">
      <c r="A190" s="62">
        <v>14</v>
      </c>
      <c r="B190" s="80" t="s">
        <v>152</v>
      </c>
      <c r="C190" s="96" t="s">
        <v>116</v>
      </c>
      <c r="D190" s="145">
        <v>0</v>
      </c>
      <c r="E190" s="99"/>
      <c r="F190" s="136">
        <f t="shared" si="3"/>
        <v>0</v>
      </c>
      <c r="G190" s="99">
        <f>5000-5000</f>
        <v>0</v>
      </c>
      <c r="H190" s="99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</row>
    <row r="191" spans="1:248" s="45" customFormat="1" ht="19.5" customHeight="1">
      <c r="A191" s="62">
        <v>15</v>
      </c>
      <c r="B191" s="80" t="s">
        <v>153</v>
      </c>
      <c r="C191" s="96" t="s">
        <v>116</v>
      </c>
      <c r="D191" s="145">
        <v>3500</v>
      </c>
      <c r="E191" s="99"/>
      <c r="F191" s="136">
        <f t="shared" si="3"/>
        <v>3500</v>
      </c>
      <c r="G191" s="99">
        <v>3500</v>
      </c>
      <c r="H191" s="99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</row>
    <row r="192" spans="1:248" s="45" customFormat="1" ht="29.25" customHeight="1">
      <c r="A192" s="62">
        <v>16</v>
      </c>
      <c r="B192" s="80" t="s">
        <v>154</v>
      </c>
      <c r="C192" s="96" t="s">
        <v>116</v>
      </c>
      <c r="D192" s="145">
        <v>30000</v>
      </c>
      <c r="E192" s="99">
        <v>37400</v>
      </c>
      <c r="F192" s="136">
        <f t="shared" si="3"/>
        <v>67400</v>
      </c>
      <c r="G192" s="99">
        <f>30000+37400</f>
        <v>67400</v>
      </c>
      <c r="H192" s="99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</row>
    <row r="193" spans="1:248" s="45" customFormat="1" ht="30" customHeight="1">
      <c r="A193" s="62">
        <v>17</v>
      </c>
      <c r="B193" s="80" t="s">
        <v>155</v>
      </c>
      <c r="C193" s="96" t="s">
        <v>116</v>
      </c>
      <c r="D193" s="145">
        <v>40000</v>
      </c>
      <c r="E193" s="99">
        <v>-37400</v>
      </c>
      <c r="F193" s="136">
        <f t="shared" si="3"/>
        <v>2600</v>
      </c>
      <c r="G193" s="99">
        <f>40000-37400</f>
        <v>2600</v>
      </c>
      <c r="H193" s="99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</row>
    <row r="194" spans="1:248" s="45" customFormat="1" ht="15" customHeight="1">
      <c r="A194" s="62">
        <v>18</v>
      </c>
      <c r="B194" s="80" t="s">
        <v>156</v>
      </c>
      <c r="C194" s="96" t="s">
        <v>116</v>
      </c>
      <c r="D194" s="145">
        <v>23000</v>
      </c>
      <c r="E194" s="99"/>
      <c r="F194" s="136">
        <f t="shared" si="3"/>
        <v>23000</v>
      </c>
      <c r="G194" s="99">
        <f>8000+15000</f>
        <v>23000</v>
      </c>
      <c r="H194" s="99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</row>
    <row r="195" spans="1:248" s="45" customFormat="1" ht="15" customHeight="1">
      <c r="A195" s="62">
        <v>19</v>
      </c>
      <c r="B195" s="80" t="s">
        <v>157</v>
      </c>
      <c r="C195" s="96" t="s">
        <v>116</v>
      </c>
      <c r="D195" s="145">
        <v>55000</v>
      </c>
      <c r="E195" s="99"/>
      <c r="F195" s="136">
        <f t="shared" si="3"/>
        <v>55000</v>
      </c>
      <c r="G195" s="99">
        <f>70000-15000</f>
        <v>55000</v>
      </c>
      <c r="H195" s="99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</row>
    <row r="196" spans="1:248" s="45" customFormat="1" ht="29.25" customHeight="1">
      <c r="A196" s="62">
        <v>20</v>
      </c>
      <c r="B196" s="80" t="s">
        <v>158</v>
      </c>
      <c r="C196" s="96" t="s">
        <v>116</v>
      </c>
      <c r="D196" s="145">
        <v>17000</v>
      </c>
      <c r="E196" s="99"/>
      <c r="F196" s="136">
        <f t="shared" si="3"/>
        <v>17000</v>
      </c>
      <c r="G196" s="99">
        <v>17000</v>
      </c>
      <c r="H196" s="99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</row>
    <row r="197" spans="1:248" s="45" customFormat="1" ht="31.5" customHeight="1">
      <c r="A197" s="62">
        <v>21</v>
      </c>
      <c r="B197" s="80" t="s">
        <v>159</v>
      </c>
      <c r="C197" s="96" t="s">
        <v>116</v>
      </c>
      <c r="D197" s="145">
        <v>3000</v>
      </c>
      <c r="E197" s="99"/>
      <c r="F197" s="136">
        <f t="shared" si="3"/>
        <v>3000</v>
      </c>
      <c r="G197" s="99">
        <v>3000</v>
      </c>
      <c r="H197" s="99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</row>
    <row r="198" spans="1:248" s="45" customFormat="1" ht="18" customHeight="1">
      <c r="A198" s="62">
        <v>22</v>
      </c>
      <c r="B198" s="80" t="s">
        <v>160</v>
      </c>
      <c r="C198" s="96" t="s">
        <v>116</v>
      </c>
      <c r="D198" s="145">
        <v>3000</v>
      </c>
      <c r="E198" s="99"/>
      <c r="F198" s="135">
        <f t="shared" si="3"/>
        <v>3000</v>
      </c>
      <c r="G198" s="99">
        <v>3000</v>
      </c>
      <c r="H198" s="99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</row>
    <row r="199" spans="1:248" s="45" customFormat="1" ht="33" customHeight="1">
      <c r="A199" s="62">
        <v>23</v>
      </c>
      <c r="B199" s="80" t="s">
        <v>161</v>
      </c>
      <c r="C199" s="96" t="s">
        <v>116</v>
      </c>
      <c r="D199" s="145">
        <v>5000</v>
      </c>
      <c r="E199" s="99"/>
      <c r="F199" s="135">
        <f t="shared" si="3"/>
        <v>5000</v>
      </c>
      <c r="G199" s="99">
        <v>5000</v>
      </c>
      <c r="H199" s="99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</row>
    <row r="200" spans="1:248" s="45" customFormat="1" ht="15">
      <c r="A200" s="62">
        <v>24</v>
      </c>
      <c r="B200" s="80" t="s">
        <v>162</v>
      </c>
      <c r="C200" s="96" t="s">
        <v>116</v>
      </c>
      <c r="D200" s="145">
        <v>30000</v>
      </c>
      <c r="E200" s="99"/>
      <c r="F200" s="135">
        <f t="shared" si="3"/>
        <v>30000</v>
      </c>
      <c r="G200" s="99">
        <v>30000</v>
      </c>
      <c r="H200" s="99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</row>
    <row r="201" spans="1:248" s="45" customFormat="1" ht="15">
      <c r="A201" s="62">
        <v>25</v>
      </c>
      <c r="B201" s="80" t="s">
        <v>163</v>
      </c>
      <c r="C201" s="96" t="s">
        <v>116</v>
      </c>
      <c r="D201" s="145">
        <v>30000</v>
      </c>
      <c r="E201" s="99">
        <v>-30000</v>
      </c>
      <c r="F201" s="135">
        <f t="shared" si="3"/>
        <v>0</v>
      </c>
      <c r="G201" s="99">
        <f>30000-30000</f>
        <v>0</v>
      </c>
      <c r="H201" s="99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</row>
    <row r="202" spans="1:248" s="45" customFormat="1" ht="15">
      <c r="A202" s="92"/>
      <c r="B202" s="93" t="s">
        <v>164</v>
      </c>
      <c r="C202" s="94"/>
      <c r="D202" s="95">
        <f>SUM(D203:D222)</f>
        <v>115500</v>
      </c>
      <c r="E202" s="95">
        <f>SUM(E203:E222)</f>
        <v>30000</v>
      </c>
      <c r="F202" s="95">
        <f>SUM(F203:F222)</f>
        <v>145500</v>
      </c>
      <c r="G202" s="95">
        <f>SUM(G203:G222)</f>
        <v>145500</v>
      </c>
      <c r="H202" s="95">
        <f>SUM(H203:H222)</f>
        <v>0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</row>
    <row r="203" spans="1:248" s="45" customFormat="1" ht="15">
      <c r="A203" s="62">
        <v>26</v>
      </c>
      <c r="B203" s="80" t="s">
        <v>165</v>
      </c>
      <c r="C203" s="96" t="s">
        <v>166</v>
      </c>
      <c r="D203" s="147">
        <v>35000</v>
      </c>
      <c r="E203" s="147">
        <v>-6000</v>
      </c>
      <c r="F203" s="136">
        <f aca="true" t="shared" si="4" ref="F203:F222">D203+E203</f>
        <v>29000</v>
      </c>
      <c r="G203" s="99">
        <f>35000-6000</f>
        <v>29000</v>
      </c>
      <c r="H203" s="9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</row>
    <row r="204" spans="1:248" s="45" customFormat="1" ht="15">
      <c r="A204" s="62">
        <v>27</v>
      </c>
      <c r="B204" s="80" t="s">
        <v>167</v>
      </c>
      <c r="C204" s="96" t="s">
        <v>166</v>
      </c>
      <c r="D204" s="147">
        <v>4000</v>
      </c>
      <c r="E204" s="147"/>
      <c r="F204" s="136">
        <f t="shared" si="4"/>
        <v>4000</v>
      </c>
      <c r="G204" s="99">
        <v>4000</v>
      </c>
      <c r="H204" s="99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</row>
    <row r="205" spans="1:248" s="45" customFormat="1" ht="15">
      <c r="A205" s="62">
        <v>28</v>
      </c>
      <c r="B205" s="80" t="s">
        <v>168</v>
      </c>
      <c r="C205" s="96" t="s">
        <v>166</v>
      </c>
      <c r="D205" s="147">
        <v>20000</v>
      </c>
      <c r="E205" s="147"/>
      <c r="F205" s="136">
        <f t="shared" si="4"/>
        <v>20000</v>
      </c>
      <c r="G205" s="99">
        <v>20000</v>
      </c>
      <c r="H205" s="99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</row>
    <row r="206" spans="1:248" s="45" customFormat="1" ht="15">
      <c r="A206" s="62">
        <v>29</v>
      </c>
      <c r="B206" s="80" t="s">
        <v>169</v>
      </c>
      <c r="C206" s="96" t="s">
        <v>166</v>
      </c>
      <c r="D206" s="147">
        <v>9168</v>
      </c>
      <c r="E206" s="147"/>
      <c r="F206" s="136">
        <f t="shared" si="4"/>
        <v>9168</v>
      </c>
      <c r="G206" s="99">
        <f>15000-5832</f>
        <v>9168</v>
      </c>
      <c r="H206" s="99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</row>
    <row r="207" spans="1:248" s="45" customFormat="1" ht="15">
      <c r="A207" s="62">
        <v>30</v>
      </c>
      <c r="B207" s="80" t="s">
        <v>170</v>
      </c>
      <c r="C207" s="96" t="s">
        <v>166</v>
      </c>
      <c r="D207" s="147">
        <v>10000</v>
      </c>
      <c r="E207" s="147"/>
      <c r="F207" s="136">
        <f t="shared" si="4"/>
        <v>10000</v>
      </c>
      <c r="G207" s="99">
        <v>10000</v>
      </c>
      <c r="H207" s="99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</row>
    <row r="208" spans="1:248" s="45" customFormat="1" ht="15">
      <c r="A208" s="62">
        <v>31</v>
      </c>
      <c r="B208" s="101" t="s">
        <v>171</v>
      </c>
      <c r="C208" s="96" t="s">
        <v>166</v>
      </c>
      <c r="D208" s="147">
        <v>4000</v>
      </c>
      <c r="E208" s="147">
        <v>-4000</v>
      </c>
      <c r="F208" s="136">
        <f t="shared" si="4"/>
        <v>0</v>
      </c>
      <c r="G208" s="99">
        <f>4000-4000</f>
        <v>0</v>
      </c>
      <c r="H208" s="99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</row>
    <row r="209" spans="1:248" s="45" customFormat="1" ht="15">
      <c r="A209" s="62">
        <v>32</v>
      </c>
      <c r="B209" s="80" t="s">
        <v>145</v>
      </c>
      <c r="C209" s="96" t="s">
        <v>166</v>
      </c>
      <c r="D209" s="147">
        <v>5000</v>
      </c>
      <c r="E209" s="147">
        <v>-5000</v>
      </c>
      <c r="F209" s="136">
        <f t="shared" si="4"/>
        <v>0</v>
      </c>
      <c r="G209" s="99">
        <f>5000-5000</f>
        <v>0</v>
      </c>
      <c r="H209" s="99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</row>
    <row r="210" spans="1:248" s="45" customFormat="1" ht="15">
      <c r="A210" s="62">
        <v>33</v>
      </c>
      <c r="B210" s="80" t="s">
        <v>146</v>
      </c>
      <c r="C210" s="96" t="s">
        <v>166</v>
      </c>
      <c r="D210" s="147">
        <v>2500</v>
      </c>
      <c r="E210" s="147"/>
      <c r="F210" s="136">
        <f t="shared" si="4"/>
        <v>2500</v>
      </c>
      <c r="G210" s="99">
        <v>2500</v>
      </c>
      <c r="H210" s="99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</row>
    <row r="211" spans="1:248" s="45" customFormat="1" ht="15">
      <c r="A211" s="62">
        <v>34</v>
      </c>
      <c r="B211" s="80" t="s">
        <v>147</v>
      </c>
      <c r="C211" s="96" t="s">
        <v>166</v>
      </c>
      <c r="D211" s="147">
        <v>5000</v>
      </c>
      <c r="E211" s="147">
        <v>-5000</v>
      </c>
      <c r="F211" s="136">
        <f t="shared" si="4"/>
        <v>0</v>
      </c>
      <c r="G211" s="99">
        <f>5000-5000</f>
        <v>0</v>
      </c>
      <c r="H211" s="99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</row>
    <row r="212" spans="1:248" s="45" customFormat="1" ht="15">
      <c r="A212" s="62">
        <v>35</v>
      </c>
      <c r="B212" s="101" t="s">
        <v>149</v>
      </c>
      <c r="C212" s="96" t="s">
        <v>166</v>
      </c>
      <c r="D212" s="147">
        <v>5000</v>
      </c>
      <c r="E212" s="147">
        <v>-5000</v>
      </c>
      <c r="F212" s="136">
        <f t="shared" si="4"/>
        <v>0</v>
      </c>
      <c r="G212" s="99">
        <f>5000-5000</f>
        <v>0</v>
      </c>
      <c r="H212" s="99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</row>
    <row r="213" spans="1:248" s="45" customFormat="1" ht="15">
      <c r="A213" s="62">
        <v>36</v>
      </c>
      <c r="B213" s="101" t="s">
        <v>150</v>
      </c>
      <c r="C213" s="96" t="s">
        <v>166</v>
      </c>
      <c r="D213" s="147">
        <v>5000</v>
      </c>
      <c r="E213" s="147">
        <v>-5000</v>
      </c>
      <c r="F213" s="136">
        <f t="shared" si="4"/>
        <v>0</v>
      </c>
      <c r="G213" s="99">
        <f>5000-5000</f>
        <v>0</v>
      </c>
      <c r="H213" s="99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</row>
    <row r="214" spans="1:248" s="45" customFormat="1" ht="15">
      <c r="A214" s="62">
        <v>37</v>
      </c>
      <c r="B214" s="101" t="s">
        <v>152</v>
      </c>
      <c r="C214" s="96" t="s">
        <v>166</v>
      </c>
      <c r="D214" s="147">
        <v>5000</v>
      </c>
      <c r="E214" s="147">
        <v>-5000</v>
      </c>
      <c r="F214" s="136">
        <f t="shared" si="4"/>
        <v>0</v>
      </c>
      <c r="G214" s="99">
        <f>5000-5000</f>
        <v>0</v>
      </c>
      <c r="H214" s="99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</row>
    <row r="215" spans="1:248" s="45" customFormat="1" ht="15">
      <c r="A215" s="62">
        <v>38</v>
      </c>
      <c r="B215" s="80" t="s">
        <v>238</v>
      </c>
      <c r="C215" s="96" t="s">
        <v>166</v>
      </c>
      <c r="D215" s="147">
        <v>5832</v>
      </c>
      <c r="E215" s="147">
        <v>-5832</v>
      </c>
      <c r="F215" s="136">
        <f t="shared" si="4"/>
        <v>0</v>
      </c>
      <c r="G215" s="99">
        <f>5832-5832</f>
        <v>0</v>
      </c>
      <c r="H215" s="99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</row>
    <row r="216" spans="1:248" s="45" customFormat="1" ht="25.5">
      <c r="A216" s="62">
        <v>39</v>
      </c>
      <c r="B216" s="80" t="s">
        <v>269</v>
      </c>
      <c r="C216" s="96" t="s">
        <v>166</v>
      </c>
      <c r="D216" s="147"/>
      <c r="E216" s="147">
        <v>12500</v>
      </c>
      <c r="F216" s="136">
        <f t="shared" si="4"/>
        <v>12500</v>
      </c>
      <c r="G216" s="99">
        <v>12500</v>
      </c>
      <c r="H216" s="99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</row>
    <row r="217" spans="1:248" s="45" customFormat="1" ht="15">
      <c r="A217" s="62">
        <v>40</v>
      </c>
      <c r="B217" s="80" t="s">
        <v>270</v>
      </c>
      <c r="C217" s="96" t="s">
        <v>166</v>
      </c>
      <c r="D217" s="147"/>
      <c r="E217" s="147">
        <v>4000</v>
      </c>
      <c r="F217" s="136">
        <f t="shared" si="4"/>
        <v>4000</v>
      </c>
      <c r="G217" s="99">
        <v>4000</v>
      </c>
      <c r="H217" s="99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</row>
    <row r="218" spans="1:248" s="45" customFormat="1" ht="15">
      <c r="A218" s="62">
        <v>41</v>
      </c>
      <c r="B218" s="80" t="s">
        <v>271</v>
      </c>
      <c r="C218" s="96" t="s">
        <v>166</v>
      </c>
      <c r="D218" s="147"/>
      <c r="E218" s="147">
        <v>8500</v>
      </c>
      <c r="F218" s="136">
        <f t="shared" si="4"/>
        <v>8500</v>
      </c>
      <c r="G218" s="99">
        <v>8500</v>
      </c>
      <c r="H218" s="99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</row>
    <row r="219" spans="1:248" s="45" customFormat="1" ht="15">
      <c r="A219" s="62">
        <v>42</v>
      </c>
      <c r="B219" s="80" t="s">
        <v>272</v>
      </c>
      <c r="C219" s="96" t="s">
        <v>166</v>
      </c>
      <c r="D219" s="147"/>
      <c r="E219" s="147">
        <v>14000</v>
      </c>
      <c r="F219" s="136">
        <f t="shared" si="4"/>
        <v>14000</v>
      </c>
      <c r="G219" s="99">
        <v>14000</v>
      </c>
      <c r="H219" s="99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</row>
    <row r="220" spans="1:248" s="45" customFormat="1" ht="15">
      <c r="A220" s="62">
        <v>43</v>
      </c>
      <c r="B220" s="80" t="s">
        <v>273</v>
      </c>
      <c r="C220" s="96" t="s">
        <v>166</v>
      </c>
      <c r="D220" s="147"/>
      <c r="E220" s="147">
        <v>14000</v>
      </c>
      <c r="F220" s="136">
        <f t="shared" si="4"/>
        <v>14000</v>
      </c>
      <c r="G220" s="99">
        <v>14000</v>
      </c>
      <c r="H220" s="99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</row>
    <row r="221" spans="1:248" s="45" customFormat="1" ht="15">
      <c r="A221" s="62">
        <v>44</v>
      </c>
      <c r="B221" s="80" t="s">
        <v>274</v>
      </c>
      <c r="C221" s="96" t="s">
        <v>166</v>
      </c>
      <c r="D221" s="147"/>
      <c r="E221" s="147">
        <v>6000</v>
      </c>
      <c r="F221" s="136">
        <f t="shared" si="4"/>
        <v>6000</v>
      </c>
      <c r="G221" s="99">
        <v>6000</v>
      </c>
      <c r="H221" s="99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</row>
    <row r="222" spans="1:248" s="45" customFormat="1" ht="15">
      <c r="A222" s="62">
        <v>45</v>
      </c>
      <c r="B222" s="146" t="s">
        <v>275</v>
      </c>
      <c r="C222" s="96" t="s">
        <v>166</v>
      </c>
      <c r="D222" s="147"/>
      <c r="E222" s="147">
        <v>11832</v>
      </c>
      <c r="F222" s="136">
        <f t="shared" si="4"/>
        <v>11832</v>
      </c>
      <c r="G222" s="99">
        <v>11832</v>
      </c>
      <c r="H222" s="99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</row>
    <row r="223" spans="1:248" s="45" customFormat="1" ht="15">
      <c r="A223" s="102"/>
      <c r="B223" s="103" t="s">
        <v>172</v>
      </c>
      <c r="C223" s="104"/>
      <c r="D223" s="95">
        <f>SUM(D224:D225)</f>
        <v>13000</v>
      </c>
      <c r="E223" s="95">
        <f>SUM(E224:E225)</f>
        <v>0</v>
      </c>
      <c r="F223" s="95">
        <f>SUM(F224:F225)</f>
        <v>13000</v>
      </c>
      <c r="G223" s="95">
        <f>SUM(G224:G225)</f>
        <v>13000</v>
      </c>
      <c r="H223" s="95">
        <f>SUM(H224:H225)</f>
        <v>0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</row>
    <row r="224" spans="1:248" s="45" customFormat="1" ht="15">
      <c r="A224" s="62">
        <v>46</v>
      </c>
      <c r="B224" s="101" t="s">
        <v>173</v>
      </c>
      <c r="C224" s="96" t="s">
        <v>166</v>
      </c>
      <c r="D224" s="147">
        <v>5000</v>
      </c>
      <c r="E224" s="97"/>
      <c r="F224" s="135">
        <f>D224+E224</f>
        <v>5000</v>
      </c>
      <c r="G224" s="105">
        <v>5000</v>
      </c>
      <c r="H224" s="99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</row>
    <row r="225" spans="1:248" s="45" customFormat="1" ht="15">
      <c r="A225" s="62">
        <v>47</v>
      </c>
      <c r="B225" s="101" t="s">
        <v>174</v>
      </c>
      <c r="C225" s="96" t="s">
        <v>166</v>
      </c>
      <c r="D225" s="147">
        <v>8000</v>
      </c>
      <c r="E225" s="97"/>
      <c r="F225" s="135">
        <f>D225+E225</f>
        <v>8000</v>
      </c>
      <c r="G225" s="105">
        <v>8000</v>
      </c>
      <c r="H225" s="99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</row>
    <row r="226" spans="1:8" ht="15">
      <c r="A226" s="106" t="s">
        <v>175</v>
      </c>
      <c r="B226" s="91" t="s">
        <v>176</v>
      </c>
      <c r="C226" s="91"/>
      <c r="D226" s="91">
        <f>SUM(D227:D248)</f>
        <v>8031000</v>
      </c>
      <c r="E226" s="91">
        <f>SUM(E227:E248)</f>
        <v>0</v>
      </c>
      <c r="F226" s="91">
        <f>SUM(F227:F248)</f>
        <v>8031000</v>
      </c>
      <c r="G226" s="91">
        <f>SUM(G227:G248)</f>
        <v>8016000</v>
      </c>
      <c r="H226" s="91">
        <f>SUM(H227:H248)</f>
        <v>15000</v>
      </c>
    </row>
    <row r="227" spans="1:8" ht="16.5" customHeight="1">
      <c r="A227" s="107">
        <v>1</v>
      </c>
      <c r="B227" s="101" t="s">
        <v>177</v>
      </c>
      <c r="C227" s="50" t="s">
        <v>35</v>
      </c>
      <c r="D227" s="108">
        <v>2975000</v>
      </c>
      <c r="E227" s="108"/>
      <c r="F227" s="25">
        <f aca="true" t="shared" si="5" ref="F227:F247">D227+E227</f>
        <v>2975000</v>
      </c>
      <c r="G227" s="109">
        <v>2975000</v>
      </c>
      <c r="H227" s="127"/>
    </row>
    <row r="228" spans="1:8" ht="32.25" customHeight="1">
      <c r="A228" s="107">
        <v>2</v>
      </c>
      <c r="B228" s="101" t="s">
        <v>178</v>
      </c>
      <c r="C228" s="50" t="s">
        <v>35</v>
      </c>
      <c r="D228" s="108">
        <v>231000</v>
      </c>
      <c r="E228" s="108"/>
      <c r="F228" s="25">
        <f t="shared" si="5"/>
        <v>231000</v>
      </c>
      <c r="G228" s="109">
        <f>264000-33000</f>
        <v>231000</v>
      </c>
      <c r="H228" s="127"/>
    </row>
    <row r="229" spans="1:8" ht="29.25" customHeight="1">
      <c r="A229" s="107">
        <v>3</v>
      </c>
      <c r="B229" s="101" t="s">
        <v>179</v>
      </c>
      <c r="C229" s="50" t="s">
        <v>35</v>
      </c>
      <c r="D229" s="108">
        <v>8000</v>
      </c>
      <c r="E229" s="108"/>
      <c r="F229" s="25">
        <f t="shared" si="5"/>
        <v>8000</v>
      </c>
      <c r="G229" s="110"/>
      <c r="H229" s="73">
        <f>20000-12000</f>
        <v>8000</v>
      </c>
    </row>
    <row r="230" spans="1:8" ht="15">
      <c r="A230" s="107">
        <v>4</v>
      </c>
      <c r="B230" s="101" t="s">
        <v>180</v>
      </c>
      <c r="C230" s="50" t="s">
        <v>35</v>
      </c>
      <c r="D230" s="108">
        <v>39000</v>
      </c>
      <c r="E230" s="108"/>
      <c r="F230" s="25">
        <f t="shared" si="5"/>
        <v>39000</v>
      </c>
      <c r="G230" s="110">
        <v>39000</v>
      </c>
      <c r="H230" s="73"/>
    </row>
    <row r="231" spans="1:8" ht="20.25" customHeight="1">
      <c r="A231" s="107">
        <v>5</v>
      </c>
      <c r="B231" s="101" t="s">
        <v>181</v>
      </c>
      <c r="C231" s="50" t="s">
        <v>35</v>
      </c>
      <c r="D231" s="108">
        <v>148000</v>
      </c>
      <c r="E231" s="108"/>
      <c r="F231" s="25">
        <f t="shared" si="5"/>
        <v>148000</v>
      </c>
      <c r="G231" s="110">
        <f>123000+25000</f>
        <v>148000</v>
      </c>
      <c r="H231" s="73"/>
    </row>
    <row r="232" spans="1:8" ht="18" customHeight="1">
      <c r="A232" s="107">
        <v>6</v>
      </c>
      <c r="B232" s="101" t="s">
        <v>182</v>
      </c>
      <c r="C232" s="50" t="s">
        <v>35</v>
      </c>
      <c r="D232" s="108">
        <v>141000</v>
      </c>
      <c r="E232" s="108"/>
      <c r="F232" s="25">
        <f t="shared" si="5"/>
        <v>141000</v>
      </c>
      <c r="G232" s="110">
        <v>141000</v>
      </c>
      <c r="H232" s="73"/>
    </row>
    <row r="233" spans="1:8" ht="30" customHeight="1">
      <c r="A233" s="107">
        <v>7</v>
      </c>
      <c r="B233" s="101" t="s">
        <v>183</v>
      </c>
      <c r="C233" s="50" t="s">
        <v>35</v>
      </c>
      <c r="D233" s="108">
        <v>80000</v>
      </c>
      <c r="E233" s="108"/>
      <c r="F233" s="25">
        <f t="shared" si="5"/>
        <v>80000</v>
      </c>
      <c r="G233" s="110">
        <v>80000</v>
      </c>
      <c r="H233" s="73"/>
    </row>
    <row r="234" spans="1:8" ht="15">
      <c r="A234" s="107">
        <v>8</v>
      </c>
      <c r="B234" s="101" t="s">
        <v>184</v>
      </c>
      <c r="C234" s="50" t="s">
        <v>35</v>
      </c>
      <c r="D234" s="108">
        <v>90000</v>
      </c>
      <c r="E234" s="108">
        <v>-90000</v>
      </c>
      <c r="F234" s="25">
        <f t="shared" si="5"/>
        <v>0</v>
      </c>
      <c r="G234" s="110">
        <v>0</v>
      </c>
      <c r="H234" s="73"/>
    </row>
    <row r="235" spans="1:8" ht="41.25" customHeight="1">
      <c r="A235" s="107">
        <v>9</v>
      </c>
      <c r="B235" s="101" t="s">
        <v>187</v>
      </c>
      <c r="C235" s="50" t="s">
        <v>35</v>
      </c>
      <c r="D235" s="108">
        <v>157000</v>
      </c>
      <c r="E235" s="108">
        <v>493000</v>
      </c>
      <c r="F235" s="25">
        <f t="shared" si="5"/>
        <v>650000</v>
      </c>
      <c r="G235" s="110">
        <v>650000</v>
      </c>
      <c r="H235" s="73"/>
    </row>
    <row r="236" spans="1:8" ht="15">
      <c r="A236" s="107">
        <v>10</v>
      </c>
      <c r="B236" s="111" t="s">
        <v>185</v>
      </c>
      <c r="C236" s="50" t="s">
        <v>35</v>
      </c>
      <c r="D236" s="110">
        <v>180000</v>
      </c>
      <c r="E236" s="110">
        <v>-180000</v>
      </c>
      <c r="F236" s="25">
        <f t="shared" si="5"/>
        <v>0</v>
      </c>
      <c r="G236" s="110"/>
      <c r="H236" s="73"/>
    </row>
    <row r="237" spans="1:8" ht="15">
      <c r="A237" s="107">
        <v>11</v>
      </c>
      <c r="B237" s="111" t="s">
        <v>186</v>
      </c>
      <c r="C237" s="50" t="s">
        <v>35</v>
      </c>
      <c r="D237" s="110">
        <v>3000</v>
      </c>
      <c r="E237" s="110">
        <v>-3000</v>
      </c>
      <c r="F237" s="25">
        <f t="shared" si="5"/>
        <v>0</v>
      </c>
      <c r="G237" s="110"/>
      <c r="H237" s="73"/>
    </row>
    <row r="238" spans="1:8" ht="15">
      <c r="A238" s="107">
        <v>12</v>
      </c>
      <c r="B238" s="111" t="s">
        <v>250</v>
      </c>
      <c r="C238" s="50" t="s">
        <v>35</v>
      </c>
      <c r="D238" s="110">
        <v>98000</v>
      </c>
      <c r="E238" s="110"/>
      <c r="F238" s="25">
        <f t="shared" si="5"/>
        <v>98000</v>
      </c>
      <c r="G238" s="110">
        <v>98000</v>
      </c>
      <c r="H238" s="73"/>
    </row>
    <row r="239" spans="1:8" ht="15">
      <c r="A239" s="107">
        <v>13</v>
      </c>
      <c r="B239" s="111" t="s">
        <v>220</v>
      </c>
      <c r="C239" s="50" t="s">
        <v>35</v>
      </c>
      <c r="D239" s="110">
        <v>7000</v>
      </c>
      <c r="E239" s="110"/>
      <c r="F239" s="25">
        <f t="shared" si="5"/>
        <v>7000</v>
      </c>
      <c r="G239" s="110"/>
      <c r="H239" s="73">
        <v>7000</v>
      </c>
    </row>
    <row r="240" spans="1:8" ht="26.25">
      <c r="A240" s="107">
        <v>14</v>
      </c>
      <c r="B240" s="139" t="s">
        <v>245</v>
      </c>
      <c r="C240" s="50" t="s">
        <v>35</v>
      </c>
      <c r="D240" s="110">
        <v>35000</v>
      </c>
      <c r="E240" s="110"/>
      <c r="F240" s="25">
        <f t="shared" si="5"/>
        <v>35000</v>
      </c>
      <c r="G240" s="110">
        <v>35000</v>
      </c>
      <c r="H240" s="110"/>
    </row>
    <row r="241" spans="1:8" ht="26.25">
      <c r="A241" s="107">
        <v>15</v>
      </c>
      <c r="B241" s="139" t="s">
        <v>290</v>
      </c>
      <c r="C241" s="50" t="s">
        <v>35</v>
      </c>
      <c r="D241" s="110">
        <v>135000</v>
      </c>
      <c r="E241" s="110">
        <v>-135000</v>
      </c>
      <c r="F241" s="25">
        <f t="shared" si="5"/>
        <v>0</v>
      </c>
      <c r="G241" s="110">
        <v>0</v>
      </c>
      <c r="H241" s="110"/>
    </row>
    <row r="242" spans="1:8" ht="26.25">
      <c r="A242" s="107">
        <v>16</v>
      </c>
      <c r="B242" s="139" t="s">
        <v>246</v>
      </c>
      <c r="C242" s="50" t="s">
        <v>35</v>
      </c>
      <c r="D242" s="110">
        <v>135000</v>
      </c>
      <c r="E242" s="110"/>
      <c r="F242" s="25">
        <f t="shared" si="5"/>
        <v>135000</v>
      </c>
      <c r="G242" s="110">
        <v>135000</v>
      </c>
      <c r="H242" s="110"/>
    </row>
    <row r="243" spans="1:8" ht="15">
      <c r="A243" s="107">
        <v>17</v>
      </c>
      <c r="B243" s="139" t="s">
        <v>247</v>
      </c>
      <c r="C243" s="50" t="s">
        <v>35</v>
      </c>
      <c r="D243" s="110">
        <v>2700000</v>
      </c>
      <c r="E243" s="110"/>
      <c r="F243" s="25">
        <f t="shared" si="5"/>
        <v>2700000</v>
      </c>
      <c r="G243" s="110">
        <v>2700000</v>
      </c>
      <c r="H243" s="110"/>
    </row>
    <row r="244" spans="1:8" ht="26.25">
      <c r="A244" s="107">
        <v>18</v>
      </c>
      <c r="B244" s="137" t="s">
        <v>248</v>
      </c>
      <c r="C244" s="50" t="s">
        <v>35</v>
      </c>
      <c r="D244" s="110">
        <v>85000</v>
      </c>
      <c r="E244" s="110">
        <v>-85000</v>
      </c>
      <c r="F244" s="25">
        <f t="shared" si="5"/>
        <v>0</v>
      </c>
      <c r="G244" s="110">
        <v>0</v>
      </c>
      <c r="H244" s="110"/>
    </row>
    <row r="245" spans="1:8" ht="15">
      <c r="A245" s="107">
        <v>19</v>
      </c>
      <c r="B245" s="138" t="s">
        <v>249</v>
      </c>
      <c r="C245" s="140" t="s">
        <v>35</v>
      </c>
      <c r="D245" s="143">
        <v>100000</v>
      </c>
      <c r="E245" s="143">
        <v>-100000</v>
      </c>
      <c r="F245" s="141">
        <f t="shared" si="5"/>
        <v>0</v>
      </c>
      <c r="G245" s="143">
        <v>0</v>
      </c>
      <c r="H245" s="143"/>
    </row>
    <row r="246" spans="1:8" ht="15">
      <c r="A246" s="107">
        <v>20</v>
      </c>
      <c r="B246" s="139" t="s">
        <v>251</v>
      </c>
      <c r="C246" s="140" t="s">
        <v>35</v>
      </c>
      <c r="D246" s="143">
        <v>410000</v>
      </c>
      <c r="E246" s="143"/>
      <c r="F246" s="143">
        <f t="shared" si="5"/>
        <v>410000</v>
      </c>
      <c r="G246" s="143">
        <v>410000</v>
      </c>
      <c r="H246" s="143"/>
    </row>
    <row r="247" spans="1:8" ht="15">
      <c r="A247" s="107">
        <v>21</v>
      </c>
      <c r="B247" s="142" t="s">
        <v>252</v>
      </c>
      <c r="C247" s="140" t="s">
        <v>35</v>
      </c>
      <c r="D247" s="143">
        <v>274000</v>
      </c>
      <c r="E247" s="143"/>
      <c r="F247" s="143">
        <f t="shared" si="5"/>
        <v>274000</v>
      </c>
      <c r="G247" s="143">
        <v>274000</v>
      </c>
      <c r="H247" s="143"/>
    </row>
    <row r="248" spans="1:8" ht="15">
      <c r="A248" s="107">
        <v>22</v>
      </c>
      <c r="B248" s="26" t="s">
        <v>291</v>
      </c>
      <c r="C248" s="24" t="s">
        <v>35</v>
      </c>
      <c r="D248" s="33"/>
      <c r="E248" s="110">
        <v>100000</v>
      </c>
      <c r="F248" s="110">
        <f>E248+D248</f>
        <v>100000</v>
      </c>
      <c r="G248" s="110">
        <v>100000</v>
      </c>
      <c r="H248" s="33"/>
    </row>
  </sheetData>
  <sheetProtection/>
  <autoFilter ref="A4:IV247"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968503937007874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nr.7/g la HCJM nr.           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2017-11-22T09:41:11Z</cp:lastPrinted>
  <dcterms:created xsi:type="dcterms:W3CDTF">2017-03-23T06:54:44Z</dcterms:created>
  <dcterms:modified xsi:type="dcterms:W3CDTF">2017-11-22T09:41:20Z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