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317" activeTab="0"/>
  </bookViews>
  <sheets>
    <sheet name="Anexa 1 sintetic" sheetId="1" r:id="rId1"/>
    <sheet name="Anexa 2 analitic" sheetId="2" state="hidden" r:id="rId2"/>
    <sheet name="Anexa 4  " sheetId="3" state="hidden" r:id="rId3"/>
    <sheet name="Anexa 3" sheetId="4" state="hidden" r:id="rId4"/>
    <sheet name="Anexa 4" sheetId="5" state="hidden" r:id="rId5"/>
    <sheet name="Anexa 5" sheetId="6" state="hidden" r:id="rId6"/>
    <sheet name="Sheet1" sheetId="7" r:id="rId7"/>
  </sheets>
  <definedNames>
    <definedName name="Excel_BuiltIn_Print_Titles" localSheetId="1">'Anexa 1 sintetic'!$11:$14</definedName>
    <definedName name="_xlnm.Print_Titles" localSheetId="0">'Anexa 1 sintetic'!$9:$11</definedName>
    <definedName name="_xlnm.Print_Titles" localSheetId="1">'Anexa 2 analitic'!$9:$12</definedName>
    <definedName name="_xlnm.Print_Titles" localSheetId="4">'Anexa 4'!$7:$8</definedName>
    <definedName name="_xlnm.Print_Titles" localSheetId="2">'Anexa 4  '!$6:$7</definedName>
    <definedName name="_xlnm.Print_Area" localSheetId="2">'Anexa 4  '!$A$1:$K$92</definedName>
  </definedNames>
  <calcPr fullCalcOnLoad="1"/>
</workbook>
</file>

<file path=xl/sharedStrings.xml><?xml version="1.0" encoding="utf-8"?>
<sst xmlns="http://schemas.openxmlformats.org/spreadsheetml/2006/main" count="1146" uniqueCount="470">
  <si>
    <t>AUTORITATEA ADMINISTRAŢIEI  PUBLICE CENTRALE/LOCALE</t>
  </si>
  <si>
    <t>Anexa nr.1</t>
  </si>
  <si>
    <t>mii lei</t>
  </si>
  <si>
    <t>INDICATORI</t>
  </si>
  <si>
    <t>Nr. rd.</t>
  </si>
  <si>
    <t>%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</si>
  <si>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</si>
  <si>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</si>
  <si>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</si>
  <si>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</si>
  <si>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</si>
  <si>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</si>
  <si>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</si>
  <si>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</si>
  <si>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</si>
  <si>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</si>
  <si>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</si>
  <si>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</si>
  <si>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</si>
  <si>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</si>
  <si>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</si>
  <si>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</si>
  <si>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</si>
  <si>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</si>
  <si>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</si>
  <si>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</si>
  <si>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</si>
  <si>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</si>
  <si>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</si>
  <si>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</si>
  <si>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</si>
  <si>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</si>
  <si>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</si>
  <si>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</si>
  <si>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</si>
  <si>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</si>
  <si>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</si>
  <si>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</si>
  <si>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</si>
  <si>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</si>
  <si>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</si>
  <si>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</si>
  <si>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</si>
  <si>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</si>
  <si>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</si>
  <si>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</si>
  <si>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</si>
  <si>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</si>
  <si>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</si>
  <si>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</si>
  <si>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</si>
  <si>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</si>
  <si>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</si>
  <si>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</si>
  <si>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</si>
  <si>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</si>
  <si>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</si>
  <si>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</si>
  <si>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</si>
  <si>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</si>
  <si>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</si>
  <si>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</si>
  <si>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</si>
  <si>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</si>
  <si>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</si>
  <si>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</si>
  <si>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</si>
  <si>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</si>
  <si>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</si>
  <si>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</si>
  <si>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</si>
  <si>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</si>
  <si>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</si>
  <si>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</si>
  <si>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</si>
  <si>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</si>
  <si>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</si>
  <si>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</si>
  <si>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</si>
  <si>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</si>
  <si>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</si>
  <si>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</si>
  <si>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</si>
  <si>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</si>
  <si>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</si>
  <si>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</si>
  <si>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</si>
  <si>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</si>
  <si>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</si>
  <si>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                                                                                *) Rd.50 = Rd.155 din Anexa de fundamentare  nr.2</t>
  </si>
  <si>
    <t xml:space="preserve"> CONDUCĂTORUL UNITĂŢII, </t>
  </si>
  <si>
    <t>Propuneri an curent (N)</t>
  </si>
  <si>
    <t xml:space="preserve"> Aprobat</t>
  </si>
  <si>
    <t xml:space="preserve"> Preliminat / Realizat</t>
  </si>
  <si>
    <t>conform HG/Ordin comun</t>
  </si>
  <si>
    <t>conform Hotararii C.A.</t>
  </si>
  <si>
    <t>Trim I</t>
  </si>
  <si>
    <t>Trim II</t>
  </si>
  <si>
    <t>Trim III</t>
  </si>
  <si>
    <t>4a</t>
  </si>
  <si>
    <t>6a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</si>
  <si>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</si>
  <si>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</si>
  <si>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</si>
  <si>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</si>
  <si>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</si>
  <si>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</si>
  <si>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</si>
  <si>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</si>
  <si>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</si>
  <si>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</si>
  <si>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</si>
  <si>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</si>
  <si>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</si>
  <si>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</si>
  <si>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</si>
  <si>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</si>
  <si>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</si>
  <si>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</si>
  <si>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</si>
  <si>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</si>
  <si>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</si>
  <si>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</si>
  <si>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</si>
  <si>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</si>
  <si>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</si>
  <si>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</si>
  <si>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</si>
  <si>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</si>
  <si>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</si>
  <si>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</si>
  <si>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</si>
  <si>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</si>
  <si>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</si>
  <si>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</si>
  <si>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</si>
  <si>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</si>
  <si>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</si>
  <si>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</si>
  <si>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</si>
  <si>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</si>
  <si>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</si>
  <si>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</si>
  <si>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</si>
  <si>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</si>
  <si>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</si>
  <si>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</si>
  <si>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</si>
  <si>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</si>
  <si>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</si>
  <si>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</si>
  <si>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</si>
  <si>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</si>
  <si>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</si>
  <si>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</si>
  <si>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</si>
  <si>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</si>
  <si>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</si>
  <si>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</si>
  <si>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</si>
  <si>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 xml:space="preserve">Cheltuieli cu alte servicii executate de terţi (Rd.47+Rd.48+Rd.50+Rd.57+Rd.62+Rd.63+Rd.67+Rd.68+Rd.69+Rd.78), din care: 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</si>
  <si>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</si>
  <si>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</si>
  <si>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</si>
  <si>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</si>
  <si>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</si>
  <si>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</si>
  <si>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</si>
  <si>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</si>
  <si>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</si>
  <si>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</si>
  <si>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</si>
  <si>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</si>
  <si>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</si>
  <si>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</si>
  <si>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</si>
  <si>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</si>
  <si>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</si>
  <si>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</si>
  <si>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</si>
  <si>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</si>
  <si>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</si>
  <si>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</si>
  <si>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</si>
  <si>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</si>
  <si>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</si>
  <si>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</si>
  <si>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</si>
  <si>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</si>
  <si>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</si>
  <si>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</si>
  <si>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</si>
  <si>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</si>
  <si>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</si>
  <si>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</si>
  <si>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</si>
  <si>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</si>
  <si>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</si>
  <si>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</si>
  <si>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</si>
  <si>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</si>
  <si>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</si>
  <si>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</si>
  <si>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</si>
  <si>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</si>
  <si>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</si>
  <si>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</si>
  <si>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</si>
  <si>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</si>
  <si>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</si>
  <si>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</si>
  <si>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</si>
  <si>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</si>
  <si>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</si>
  <si>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</si>
  <si>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</si>
  <si>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</si>
  <si>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</si>
  <si>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</si>
  <si>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</si>
  <si>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</si>
  <si>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</si>
  <si>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</si>
  <si>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>a) cheltuieli sociale prevăzute la art.25 din Legea nr. 227/2015 privind Codul fiscal(*,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</si>
  <si>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</si>
  <si>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</si>
  <si>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</si>
  <si>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</si>
  <si>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</si>
  <si>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</si>
  <si>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</si>
  <si>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</si>
  <si>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</si>
  <si>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</si>
  <si>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</si>
  <si>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</si>
  <si>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</si>
  <si>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</si>
  <si>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</si>
  <si>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</si>
  <si>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</si>
  <si>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</si>
  <si>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</si>
  <si>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</si>
  <si>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</si>
  <si>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</si>
  <si>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</si>
  <si>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</si>
  <si>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</si>
  <si>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</si>
  <si>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</si>
  <si>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</si>
  <si>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</si>
  <si>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</si>
  <si>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</si>
  <si>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</si>
  <si>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</si>
  <si>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</si>
  <si>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</si>
  <si>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</si>
  <si>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</si>
  <si>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</si>
  <si>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</si>
  <si>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</si>
  <si>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</si>
  <si>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</si>
  <si>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</si>
  <si>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</si>
  <si>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</si>
  <si>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</si>
  <si>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</si>
  <si>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</si>
  <si>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</si>
  <si>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</si>
  <si>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</si>
  <si>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REZULTATUL BRUT (profit/pierdere)   (Rd.1-Rd.29)</t>
  </si>
  <si>
    <t>venituri neimpozabile</t>
  </si>
  <si>
    <t>cheltuieli nedeductibile fiscal</t>
  </si>
  <si>
    <t>Cheltuieli de natură salarială (Rd.87)</t>
  </si>
  <si>
    <t>Cheltuieli  cu salariile (Rd.88), din care:</t>
  </si>
  <si>
    <t xml:space="preserve">Nr.mediu de salariaţi </t>
  </si>
  <si>
    <t>Castigul mediu lunar pe salariat deterninat pe baza cheltuielilor cu salariile              (Rd.151/Rd.153)/12*1000</t>
  </si>
  <si>
    <t>x</t>
  </si>
  <si>
    <t xml:space="preserve"> b)</t>
  </si>
  <si>
    <t>Productivitatea muncii în unităţi valorice pe total personal mediu (mii 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</si>
  <si>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</si>
  <si>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</si>
  <si>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</si>
  <si>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</si>
  <si>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</si>
  <si>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Rd.161/Rd.2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</si>
  <si>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</si>
  <si>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</si>
  <si>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</si>
  <si>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</si>
  <si>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</si>
  <si>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</si>
  <si>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pentru finanţarea activităţii curente (soldul rămas de rambursat)</t>
  </si>
  <si>
    <t xml:space="preserve">                                                                                                                                                                       *)  în limita prevazuta la art.25 alin.3 lit.b din Legea nr.227/2015 privind Codul fiscal, cu modificările și completarile ulterioare</t>
  </si>
  <si>
    <t>FINANCIAR CONTABIL</t>
  </si>
  <si>
    <t>Anexa nr.3</t>
  </si>
  <si>
    <t>Gradul de realizare a veniturilor totale</t>
  </si>
  <si>
    <t xml:space="preserve">Nr </t>
  </si>
  <si>
    <t xml:space="preserve">INDICATORI </t>
  </si>
  <si>
    <t xml:space="preserve">   %     4=3/2</t>
  </si>
  <si>
    <t xml:space="preserve">      %        7=6/5</t>
  </si>
  <si>
    <t>Crt</t>
  </si>
  <si>
    <t>Aprobat</t>
  </si>
  <si>
    <t>Realizat</t>
  </si>
  <si>
    <t>Venituri totale (rd.1+rd.2+rd.3), din care:</t>
  </si>
  <si>
    <t xml:space="preserve">Venituri din exploatare (diminuate cu sumele primite de la bugetul de stat) </t>
  </si>
  <si>
    <t>2.</t>
  </si>
  <si>
    <t>3.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</si>
  <si>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</si>
  <si>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</si>
  <si>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</si>
  <si>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</si>
  <si>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a) cheltuieli sociale prevăzute la art. 21 din Legea nr. 571/2003 privind Codul fiscal, cu modificările şi completările ulterioare,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</si>
  <si>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</si>
  <si>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</si>
  <si>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</si>
  <si>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</si>
  <si>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Programul de investiţii, dotări şi sursele de finanţare</t>
  </si>
  <si>
    <t>Data finalizării investiţiei</t>
  </si>
  <si>
    <t>Valoare</t>
  </si>
  <si>
    <t>Realizat/ Preliminat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</si>
  <si>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</si>
  <si>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</si>
  <si>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</si>
  <si>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</si>
  <si>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</si>
  <si>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</si>
  <si>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</si>
  <si>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</si>
  <si>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</si>
  <si>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</si>
  <si>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</si>
  <si>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</si>
  <si>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</si>
  <si>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</si>
  <si>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</si>
  <si>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</si>
  <si>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</si>
  <si>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</si>
  <si>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</si>
  <si>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</si>
  <si>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</si>
  <si>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>Anexa nr.5</t>
  </si>
  <si>
    <t xml:space="preserve">Măsuri de îmbunătăţire a rezultatului brut şi reducere a plăţilor restante </t>
  </si>
  <si>
    <t>Nr.crt.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</si>
  <si>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</si>
  <si>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</si>
  <si>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</si>
  <si>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</si>
  <si>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</si>
  <si>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</si>
  <si>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</si>
  <si>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</si>
  <si>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</si>
  <si>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TOTAL Pct. I</t>
  </si>
  <si>
    <t>Pct. II</t>
  </si>
  <si>
    <t>Cauze care diminuează efectul măsurilor prevăzute la Pct. I</t>
  </si>
  <si>
    <t>Cauza 2…………………….</t>
  </si>
  <si>
    <t>Cauza n………………….</t>
  </si>
  <si>
    <t>TOTAL Pct. II</t>
  </si>
  <si>
    <t>Pct. III</t>
  </si>
  <si>
    <t>TOTAL GENERAL Pct. I + Pct. II</t>
  </si>
  <si>
    <t>Sediul/Adresa VIDRASĂU, JUD. MUREȘ</t>
  </si>
  <si>
    <t>Operatorul economic RA AEROPORTUL TRANSILVANIA TG.MUREȘ</t>
  </si>
  <si>
    <t>Cod unic de înregistrare  4276000</t>
  </si>
  <si>
    <t>tarif de securitate</t>
  </si>
  <si>
    <t>Master Plan Aeroport</t>
  </si>
  <si>
    <t xml:space="preserve">Autospeciala de stins incendii de aeroport  </t>
  </si>
  <si>
    <t>Maneca de vant</t>
  </si>
  <si>
    <t>Upgrade PT balizaj la Cat II OACI CR Alfa , platforma 2 si iluminat platforma</t>
  </si>
  <si>
    <t>Optimizare tablou general de joasa tensiune din uzina electrica</t>
  </si>
  <si>
    <t>Panouri de semnalizare-informare (cale de rulare,pista)</t>
  </si>
  <si>
    <t>Upgrade sistem procesare si control pasageri ( CMS)</t>
  </si>
  <si>
    <t>Motodebitator</t>
  </si>
  <si>
    <t>Banda de bagaje autopropulsata</t>
  </si>
  <si>
    <t>an 2018</t>
  </si>
  <si>
    <t>MII LEI</t>
  </si>
  <si>
    <t>APROBAT</t>
  </si>
  <si>
    <t>PRESEDINTE CA</t>
  </si>
  <si>
    <t>CRESTEREA VENITURILOR</t>
  </si>
  <si>
    <t>REDUCEREA CHELTUIELILOR</t>
  </si>
  <si>
    <t xml:space="preserve">Măsuri de îmbunătăţire a rezultatului brut şi reducere a plăţilor restante                                                           </t>
  </si>
  <si>
    <t>3a</t>
  </si>
  <si>
    <t>Com</t>
  </si>
  <si>
    <t>SIEG</t>
  </si>
  <si>
    <t>ACOM</t>
  </si>
  <si>
    <t>5a</t>
  </si>
  <si>
    <t>5b</t>
  </si>
  <si>
    <t>8=7/2</t>
  </si>
  <si>
    <t>10=9/3</t>
  </si>
  <si>
    <t>Realizat an  2015</t>
  </si>
  <si>
    <t>F</t>
  </si>
  <si>
    <t>Prevederi an 2015</t>
  </si>
  <si>
    <t>Prevederi an precedent 2016</t>
  </si>
  <si>
    <t>BUGETUL  DE  VENITURI  ŞI  CHELTUIELI  PE  ANUL  2017</t>
  </si>
  <si>
    <t xml:space="preserve"> Realizat/ Preliminat  an precedent 2016</t>
  </si>
  <si>
    <t>an precedent 2016</t>
  </si>
  <si>
    <t>an curent 2017</t>
  </si>
  <si>
    <t>an 2019</t>
  </si>
  <si>
    <t>Achiziţionare sisteme PC, hărţi caroiate, legături telefonice, staţii emisie recepţie ( realizare centru de criză ) - etapa 1</t>
  </si>
  <si>
    <r>
      <t xml:space="preserve">Documentatie de avizare a lucrarilor de interventii </t>
    </r>
    <r>
      <rPr>
        <b/>
        <sz val="11"/>
        <color indexed="8"/>
        <rFont val="Arial"/>
        <family val="2"/>
      </rPr>
      <t xml:space="preserve">( DALI) </t>
    </r>
    <r>
      <rPr>
        <sz val="11"/>
        <color indexed="8"/>
        <rFont val="Arial"/>
        <family val="2"/>
      </rPr>
      <t>si proiect tehnic RK suprafete de miscare.si RESA (inclusiv instalatii aferente )</t>
    </r>
  </si>
  <si>
    <t>Efectuarea de măsurători topografice, de obstacolare şi set de date de aerodrom, conform Reg (UE) 139 / 2014 ( Lot I + Lot II + Lot III )</t>
  </si>
  <si>
    <t>Set echipamente reparaţii pistă</t>
  </si>
  <si>
    <t>Autovehicul de interventie "Follow me"</t>
  </si>
  <si>
    <t>Executie lucrari de balizajcat II OACIcale de rulare Alfa, platforma nr.2, inclusiv iluminare platforma</t>
  </si>
  <si>
    <t>Carucioare pentru transportat bagaje de cala (10buc)</t>
  </si>
  <si>
    <t>GPU independent, pentru pornire aeronave</t>
  </si>
  <si>
    <t>Harta strategica de zgomot si Plan de masuri</t>
  </si>
  <si>
    <t>Proceduri de zbor</t>
  </si>
  <si>
    <t>DALI + PT si detalii de executie extindere si copertina cu legatura la terminal sosiri internationale</t>
  </si>
  <si>
    <t>Studiu ornitologic</t>
  </si>
  <si>
    <t>Sistem TVCI pentru supraveghere gard perimetral etapa I</t>
  </si>
  <si>
    <t>Autobuz de platforma</t>
  </si>
  <si>
    <t>Executie lucrari de extindere capacitati si spor de putere in uzina electrica</t>
  </si>
  <si>
    <t>Mașină de spălat pardoseli Abila 50BT sau Abila 52BT</t>
  </si>
  <si>
    <t>Peti Andrei</t>
  </si>
  <si>
    <t>DIRECTOR ECONOMIC  Gherendi Luminita</t>
  </si>
  <si>
    <t xml:space="preserve">DIRECTOR ECONOMIC                                                                        Gherendi Luminita </t>
  </si>
  <si>
    <t xml:space="preserve">DIRECTOR ECINOMIC                       Gherendi Luminita </t>
  </si>
  <si>
    <t>Reconfigurare echipament degivrare aeronave</t>
  </si>
  <si>
    <t>SF si PT conexare platforme de parcare aeronave, platforma, achipamente de handling,drumuri de serviciu cu instalatii aferente</t>
  </si>
  <si>
    <t xml:space="preserve">Analiză de risc pentru securitatea fizică a obiectivului Aeoport Transilvania Târgu Mureş </t>
  </si>
  <si>
    <t>DIRECTOR ECONOMIC                                                                                                                                                                                    GHERENDI LUMINIȚA</t>
  </si>
  <si>
    <t>Realizare studii de prefezabilitate si fezabilitate pentru modernizarea aeroportului ci includerea si a obiectivelor din Master Plan General de Transport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</si>
  <si>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</si>
  <si>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</si>
  <si>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r>
      <t>Câştigul mediu  lunar pe salariat (lei/persoană) determinat pe baza cheltuielilor de natură salarială [(Rd.150 – rd.93* -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rd.98)/Rd.153]/12*1000</t>
    </r>
  </si>
  <si>
    <t>Cauza 1REDUCEREA VENITURILOR (reducerea traficului)</t>
  </si>
  <si>
    <t>Presedinte CA</t>
  </si>
  <si>
    <t xml:space="preserve">                           Anexa nr.2</t>
  </si>
  <si>
    <t xml:space="preserve">          Aprobat</t>
  </si>
  <si>
    <t xml:space="preserve">propunere rectificare </t>
  </si>
  <si>
    <t>Modernizare terminal plecari etapa I</t>
  </si>
  <si>
    <t>Sistem control acces auto</t>
  </si>
  <si>
    <t>Influențe +/-</t>
  </si>
  <si>
    <t>aprobat 2017</t>
  </si>
  <si>
    <t>Detalierea indicatorilor economico-financiari prevăzuţi în bugetul de venituri şi cheltuieli și repartizarea pe trimestre a acestora</t>
  </si>
  <si>
    <t>DIRECTOR   ECONOMIC                                                                                                                                                                                    GHERENDI LUMINIȚA</t>
  </si>
  <si>
    <t>RA AEROPORTUL TRANSILVANIA TG.MUREȘ</t>
  </si>
  <si>
    <t xml:space="preserve"> VIDRASĂU, JUD. MUREȘ</t>
  </si>
  <si>
    <t>Cod unic de înregistrare RO 4276000</t>
  </si>
  <si>
    <t>conform HCJM 33/2017</t>
  </si>
  <si>
    <t>conform HCA 8/2017</t>
  </si>
  <si>
    <t xml:space="preserve">Realizat </t>
  </si>
  <si>
    <t>Propuneri rectificare an curent 2017</t>
  </si>
  <si>
    <t>9=8/5*100</t>
  </si>
  <si>
    <t>10=8/6a*100</t>
  </si>
  <si>
    <t>din care</t>
  </si>
  <si>
    <t>propunere rectificare 2017</t>
  </si>
  <si>
    <t>Prevederi</t>
  </si>
  <si>
    <t>9=7/5*100</t>
  </si>
  <si>
    <t>10=8/7*100</t>
  </si>
  <si>
    <t>Achiziţionare sisteme PC, hărţi caroiate, legături telefonice, staţii emisie recepţie ( realizare centru de criză ) - etapa 2</t>
  </si>
  <si>
    <t xml:space="preserve">Ambulift - autospecială pentru transportul și îmbarcarea/debarcarea pasagerilor cu dizabilități și a celor cu mobilitate redusă </t>
  </si>
  <si>
    <t>Echipament multifunctional de deszapezire si degivrare PDA</t>
  </si>
  <si>
    <t xml:space="preserve"> RA AEROPORTUL TRANSILVANIA TG.MUREȘ</t>
  </si>
  <si>
    <t>Lucrari de inlocuire cazane CT 1</t>
  </si>
  <si>
    <t>Sistem TVCI pentru supraveghere gard perimetral etapa II</t>
  </si>
  <si>
    <t>Reactualizare DALI + PT si indicatori tehnico economici pentru lucrari de reabilitare la CT1</t>
  </si>
  <si>
    <t>Reactualizare SF + PT remiza PSI</t>
  </si>
  <si>
    <t>Cap tractor pentru echipamente (2 buc)</t>
  </si>
  <si>
    <t>Banda transportoare pentru incarcare/descarcare</t>
  </si>
  <si>
    <t>Autobanda incarcare/descarcare si transport</t>
  </si>
  <si>
    <t>31.06.2017</t>
  </si>
  <si>
    <t>SF si PT sitem TVCI pentru supraveghere gard perimetral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</si>
</sst>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00"/>
    <numFmt numFmtId="173" formatCode="#,##0.0"/>
    <numFmt numFmtId="174" formatCode="[$-409]dddd\,\ mmmm\ dd\,\ yyyy"/>
    <numFmt numFmtId="175" formatCode="[$-409]h:mm:ss\ AM/PM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;[Red]0.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23" borderId="1" applyNumberFormat="0" applyAlignment="0" applyProtection="0"/>
    <xf numFmtId="0" fontId="12" fillId="0" borderId="6" applyNumberFormat="0" applyFill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5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753">
    <xf numFmtId="0" fontId="0" fillId="0" borderId="0" xfId="0" applyAlignment="1">
      <alignment/>
    </xf>
    <xf numFmtId="0" fontId="19" fillId="0" borderId="13" xfId="56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23" fillId="0" borderId="0" xfId="55" applyFont="1" applyFill="1" applyAlignment="1">
      <alignment horizontal="left" vertical="center"/>
      <protection/>
    </xf>
    <xf numFmtId="0" fontId="19" fillId="0" borderId="0" xfId="0" applyFont="1" applyFill="1" applyAlignment="1">
      <alignment/>
    </xf>
    <xf numFmtId="0" fontId="20" fillId="0" borderId="0" xfId="56" applyFont="1" applyFill="1" applyBorder="1" applyAlignment="1">
      <alignment horizontal="center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7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0" fontId="23" fillId="28" borderId="24" xfId="0" applyFont="1" applyFill="1" applyBorder="1" applyAlignment="1">
      <alignment horizontal="left" vertical="top" wrapText="1"/>
    </xf>
    <xf numFmtId="49" fontId="19" fillId="0" borderId="24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 wrapText="1"/>
    </xf>
    <xf numFmtId="0" fontId="19" fillId="0" borderId="13" xfId="56" applyFont="1" applyFill="1" applyBorder="1" applyAlignment="1">
      <alignment horizontal="center" vertical="center" wrapText="1"/>
      <protection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13" xfId="56" applyFont="1" applyFill="1" applyBorder="1" applyAlignment="1">
      <alignment horizontal="center" vertical="center"/>
      <protection/>
    </xf>
    <xf numFmtId="0" fontId="19" fillId="0" borderId="13" xfId="56" applyFont="1" applyFill="1" applyBorder="1" applyAlignment="1">
      <alignment horizontal="left" vertical="top" wrapText="1"/>
      <protection/>
    </xf>
    <xf numFmtId="0" fontId="0" fillId="0" borderId="13" xfId="56" applyFont="1" applyFill="1" applyBorder="1" applyAlignment="1">
      <alignment horizontal="center"/>
      <protection/>
    </xf>
    <xf numFmtId="0" fontId="0" fillId="0" borderId="13" xfId="56" applyFont="1" applyFill="1" applyBorder="1">
      <alignment/>
      <protection/>
    </xf>
    <xf numFmtId="0" fontId="20" fillId="0" borderId="13" xfId="56" applyFont="1" applyFill="1" applyBorder="1">
      <alignment/>
      <protection/>
    </xf>
    <xf numFmtId="0" fontId="28" fillId="0" borderId="13" xfId="56" applyFont="1" applyFill="1" applyBorder="1" applyAlignment="1">
      <alignment horizontal="center"/>
      <protection/>
    </xf>
    <xf numFmtId="0" fontId="19" fillId="0" borderId="13" xfId="56" applyFont="1" applyFill="1" applyBorder="1" applyAlignment="1">
      <alignment vertical="center"/>
      <protection/>
    </xf>
    <xf numFmtId="0" fontId="0" fillId="0" borderId="13" xfId="56" applyFont="1" applyFill="1" applyBorder="1" applyAlignment="1">
      <alignment vertical="top" wrapText="1"/>
      <protection/>
    </xf>
    <xf numFmtId="0" fontId="0" fillId="0" borderId="13" xfId="56" applyFont="1" applyFill="1" applyBorder="1" applyAlignment="1">
      <alignment horizontal="left" vertical="top" wrapText="1"/>
      <protection/>
    </xf>
    <xf numFmtId="0" fontId="19" fillId="0" borderId="13" xfId="56" applyFont="1" applyFill="1" applyBorder="1" applyAlignment="1">
      <alignment horizontal="left" vertical="center" wrapText="1"/>
      <protection/>
    </xf>
    <xf numFmtId="0" fontId="19" fillId="0" borderId="13" xfId="56" applyFont="1" applyFill="1" applyBorder="1" applyAlignment="1">
      <alignment vertical="center" wrapText="1"/>
      <protection/>
    </xf>
    <xf numFmtId="0" fontId="29" fillId="0" borderId="13" xfId="56" applyFont="1" applyFill="1" applyBorder="1" applyAlignment="1">
      <alignment wrapText="1"/>
      <protection/>
    </xf>
    <xf numFmtId="0" fontId="28" fillId="0" borderId="13" xfId="56" applyFont="1" applyFill="1" applyBorder="1">
      <alignment/>
      <protection/>
    </xf>
    <xf numFmtId="49" fontId="19" fillId="0" borderId="13" xfId="56" applyNumberFormat="1" applyFont="1" applyFill="1" applyBorder="1" applyAlignment="1">
      <alignment horizontal="left" vertical="top" wrapText="1"/>
      <protection/>
    </xf>
    <xf numFmtId="0" fontId="19" fillId="0" borderId="32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19" fillId="0" borderId="13" xfId="56" applyFont="1" applyFill="1" applyBorder="1" applyAlignment="1">
      <alignment horizontal="left" vertical="center"/>
      <protection/>
    </xf>
    <xf numFmtId="0" fontId="19" fillId="0" borderId="33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49" fontId="19" fillId="0" borderId="33" xfId="56" applyNumberFormat="1" applyFont="1" applyFill="1" applyBorder="1" applyAlignment="1">
      <alignment horizontal="left" vertical="top" wrapText="1"/>
      <protection/>
    </xf>
    <xf numFmtId="0" fontId="19" fillId="0" borderId="33" xfId="56" applyFont="1" applyFill="1" applyBorder="1" applyAlignment="1">
      <alignment horizontal="left" vertical="top" wrapText="1"/>
      <protection/>
    </xf>
    <xf numFmtId="0" fontId="19" fillId="0" borderId="13" xfId="55" applyFont="1" applyFill="1" applyBorder="1" applyAlignment="1">
      <alignment horizontal="left" wrapText="1"/>
      <protection/>
    </xf>
    <xf numFmtId="0" fontId="0" fillId="0" borderId="13" xfId="55" applyFont="1" applyFill="1" applyBorder="1" applyAlignment="1">
      <alignment horizontal="left" wrapText="1"/>
      <protection/>
    </xf>
    <xf numFmtId="0" fontId="0" fillId="0" borderId="13" xfId="55" applyFont="1" applyFill="1" applyBorder="1">
      <alignment/>
      <protection/>
    </xf>
    <xf numFmtId="0" fontId="0" fillId="0" borderId="13" xfId="0" applyFont="1" applyFill="1" applyBorder="1" applyAlignment="1">
      <alignment/>
    </xf>
    <xf numFmtId="0" fontId="19" fillId="0" borderId="34" xfId="56" applyFont="1" applyFill="1" applyBorder="1" applyAlignment="1">
      <alignment horizontal="center" vertical="center"/>
      <protection/>
    </xf>
    <xf numFmtId="0" fontId="19" fillId="0" borderId="34" xfId="56" applyFont="1" applyFill="1" applyBorder="1" applyAlignment="1">
      <alignment horizontal="left" vertical="top" wrapText="1"/>
      <protection/>
    </xf>
    <xf numFmtId="0" fontId="19" fillId="0" borderId="34" xfId="55" applyFont="1" applyFill="1" applyBorder="1" applyAlignment="1">
      <alignment horizontal="center" vertical="center" wrapText="1"/>
      <protection/>
    </xf>
    <xf numFmtId="0" fontId="19" fillId="0" borderId="13" xfId="55" applyFont="1" applyFill="1" applyBorder="1" applyAlignment="1">
      <alignment horizontal="center" vertical="center" wrapText="1"/>
      <protection/>
    </xf>
    <xf numFmtId="0" fontId="20" fillId="0" borderId="35" xfId="56" applyFont="1" applyFill="1" applyBorder="1" applyAlignment="1">
      <alignment horizontal="center" vertical="center"/>
      <protection/>
    </xf>
    <xf numFmtId="0" fontId="28" fillId="0" borderId="33" xfId="56" applyFont="1" applyFill="1" applyBorder="1" applyAlignment="1">
      <alignment horizontal="center" vertical="center"/>
      <protection/>
    </xf>
    <xf numFmtId="0" fontId="20" fillId="0" borderId="13" xfId="56" applyFont="1" applyFill="1" applyBorder="1" applyAlignment="1">
      <alignment horizontal="center" vertical="center"/>
      <protection/>
    </xf>
    <xf numFmtId="0" fontId="19" fillId="0" borderId="36" xfId="56" applyFont="1" applyFill="1" applyBorder="1" applyAlignment="1">
      <alignment horizontal="center" vertical="center"/>
      <protection/>
    </xf>
    <xf numFmtId="0" fontId="0" fillId="0" borderId="33" xfId="56" applyFont="1" applyFill="1" applyBorder="1" applyAlignment="1">
      <alignment horizontal="center" vertical="center"/>
      <protection/>
    </xf>
    <xf numFmtId="0" fontId="19" fillId="0" borderId="13" xfId="0" applyFont="1" applyFill="1" applyBorder="1" applyAlignment="1">
      <alignment/>
    </xf>
    <xf numFmtId="0" fontId="20" fillId="0" borderId="0" xfId="0" applyFont="1" applyAlignment="1">
      <alignment/>
    </xf>
    <xf numFmtId="0" fontId="19" fillId="0" borderId="0" xfId="56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2" fontId="19" fillId="0" borderId="37" xfId="0" applyNumberFormat="1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0" fillId="0" borderId="37" xfId="0" applyFont="1" applyBorder="1" applyAlignment="1">
      <alignment/>
    </xf>
    <xf numFmtId="0" fontId="28" fillId="0" borderId="37" xfId="0" applyFont="1" applyBorder="1" applyAlignment="1">
      <alignment/>
    </xf>
    <xf numFmtId="0" fontId="28" fillId="0" borderId="37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20" fillId="0" borderId="37" xfId="0" applyFont="1" applyBorder="1" applyAlignment="1">
      <alignment horizontal="center"/>
    </xf>
    <xf numFmtId="0" fontId="31" fillId="0" borderId="40" xfId="0" applyFont="1" applyFill="1" applyBorder="1" applyAlignment="1">
      <alignment/>
    </xf>
    <xf numFmtId="3" fontId="18" fillId="0" borderId="27" xfId="0" applyNumberFormat="1" applyFont="1" applyBorder="1" applyAlignment="1">
      <alignment horizontal="right"/>
    </xf>
    <xf numFmtId="2" fontId="18" fillId="0" borderId="41" xfId="0" applyNumberFormat="1" applyFont="1" applyBorder="1" applyAlignment="1">
      <alignment horizontal="right"/>
    </xf>
    <xf numFmtId="3" fontId="33" fillId="0" borderId="34" xfId="0" applyNumberFormat="1" applyFont="1" applyBorder="1" applyAlignment="1">
      <alignment horizontal="right"/>
    </xf>
    <xf numFmtId="0" fontId="33" fillId="0" borderId="34" xfId="0" applyFont="1" applyBorder="1" applyAlignment="1">
      <alignment horizontal="right"/>
    </xf>
    <xf numFmtId="3" fontId="33" fillId="0" borderId="13" xfId="0" applyNumberFormat="1" applyFont="1" applyBorder="1" applyAlignment="1">
      <alignment horizontal="right"/>
    </xf>
    <xf numFmtId="2" fontId="33" fillId="0" borderId="41" xfId="0" applyNumberFormat="1" applyFont="1" applyBorder="1" applyAlignment="1">
      <alignment horizontal="right"/>
    </xf>
    <xf numFmtId="2" fontId="18" fillId="0" borderId="42" xfId="0" applyNumberFormat="1" applyFont="1" applyBorder="1" applyAlignment="1">
      <alignment horizontal="right"/>
    </xf>
    <xf numFmtId="2" fontId="33" fillId="0" borderId="42" xfId="0" applyNumberFormat="1" applyFont="1" applyBorder="1" applyAlignment="1">
      <alignment horizontal="right"/>
    </xf>
    <xf numFmtId="0" fontId="26" fillId="0" borderId="43" xfId="54" applyFont="1" applyFill="1" applyBorder="1" applyAlignment="1">
      <alignment vertical="center" wrapText="1"/>
      <protection/>
    </xf>
    <xf numFmtId="0" fontId="28" fillId="0" borderId="13" xfId="0" applyFont="1" applyFill="1" applyBorder="1" applyAlignment="1">
      <alignment/>
    </xf>
    <xf numFmtId="0" fontId="26" fillId="0" borderId="43" xfId="54" applyFont="1" applyFill="1" applyBorder="1" applyAlignment="1">
      <alignment vertical="center" wrapText="1"/>
      <protection/>
    </xf>
    <xf numFmtId="0" fontId="26" fillId="0" borderId="43" xfId="54" applyNumberFormat="1" applyFont="1" applyFill="1" applyBorder="1" applyAlignment="1">
      <alignment horizontal="right"/>
      <protection/>
    </xf>
    <xf numFmtId="0" fontId="26" fillId="0" borderId="43" xfId="54" applyFont="1" applyFill="1" applyBorder="1">
      <alignment/>
      <protection/>
    </xf>
    <xf numFmtId="0" fontId="26" fillId="0" borderId="33" xfId="54" applyFont="1" applyFill="1" applyBorder="1" applyAlignment="1">
      <alignment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19" fillId="0" borderId="44" xfId="0" applyFont="1" applyBorder="1" applyAlignment="1">
      <alignment horizontal="center"/>
    </xf>
    <xf numFmtId="0" fontId="20" fillId="0" borderId="44" xfId="56" applyFont="1" applyFill="1" applyBorder="1" applyAlignment="1">
      <alignment vertical="center" wrapText="1"/>
      <protection/>
    </xf>
    <xf numFmtId="0" fontId="18" fillId="0" borderId="45" xfId="56" applyFont="1" applyFill="1" applyBorder="1" applyAlignment="1">
      <alignment horizontal="right" vertical="center" wrapText="1"/>
      <protection/>
    </xf>
    <xf numFmtId="3" fontId="33" fillId="0" borderId="46" xfId="0" applyNumberFormat="1" applyFont="1" applyBorder="1" applyAlignment="1">
      <alignment horizontal="right"/>
    </xf>
    <xf numFmtId="4" fontId="18" fillId="0" borderId="47" xfId="0" applyNumberFormat="1" applyFont="1" applyBorder="1" applyAlignment="1">
      <alignment horizontal="right"/>
    </xf>
    <xf numFmtId="0" fontId="33" fillId="0" borderId="46" xfId="0" applyFont="1" applyBorder="1" applyAlignment="1">
      <alignment horizontal="right"/>
    </xf>
    <xf numFmtId="2" fontId="33" fillId="0" borderId="48" xfId="0" applyNumberFormat="1" applyFont="1" applyBorder="1" applyAlignment="1">
      <alignment horizontal="right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24" fillId="0" borderId="0" xfId="56" applyNumberFormat="1" applyFont="1" applyFill="1" applyBorder="1" applyAlignment="1">
      <alignment vertical="top" wrapText="1"/>
      <protection/>
    </xf>
    <xf numFmtId="0" fontId="24" fillId="0" borderId="0" xfId="56" applyFont="1" applyFill="1" applyBorder="1" applyAlignment="1">
      <alignment vertical="center" wrapText="1"/>
      <protection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16" xfId="0" applyFont="1" applyFill="1" applyBorder="1" applyAlignment="1">
      <alignment/>
    </xf>
    <xf numFmtId="0" fontId="20" fillId="0" borderId="33" xfId="0" applyFont="1" applyFill="1" applyBorder="1" applyAlignment="1">
      <alignment wrapText="1"/>
    </xf>
    <xf numFmtId="0" fontId="20" fillId="0" borderId="13" xfId="0" applyFont="1" applyFill="1" applyBorder="1" applyAlignment="1">
      <alignment/>
    </xf>
    <xf numFmtId="3" fontId="23" fillId="0" borderId="52" xfId="0" applyNumberFormat="1" applyFont="1" applyFill="1" applyBorder="1" applyAlignment="1">
      <alignment/>
    </xf>
    <xf numFmtId="0" fontId="28" fillId="0" borderId="33" xfId="0" applyFont="1" applyFill="1" applyBorder="1" applyAlignment="1">
      <alignment wrapText="1"/>
    </xf>
    <xf numFmtId="0" fontId="18" fillId="0" borderId="13" xfId="0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0" fontId="30" fillId="0" borderId="3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32" xfId="0" applyFont="1" applyFill="1" applyBorder="1" applyAlignment="1">
      <alignment/>
    </xf>
    <xf numFmtId="3" fontId="30" fillId="0" borderId="52" xfId="0" applyNumberFormat="1" applyFont="1" applyFill="1" applyBorder="1" applyAlignment="1">
      <alignment/>
    </xf>
    <xf numFmtId="0" fontId="30" fillId="0" borderId="52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0" fillId="0" borderId="13" xfId="0" applyFont="1" applyFill="1" applyBorder="1" applyAlignment="1">
      <alignment horizontal="left" vertical="center" wrapText="1"/>
    </xf>
    <xf numFmtId="3" fontId="28" fillId="0" borderId="0" xfId="0" applyNumberFormat="1" applyFont="1" applyFill="1" applyAlignment="1">
      <alignment/>
    </xf>
    <xf numFmtId="3" fontId="28" fillId="0" borderId="13" xfId="0" applyNumberFormat="1" applyFont="1" applyFill="1" applyBorder="1" applyAlignment="1">
      <alignment/>
    </xf>
    <xf numFmtId="3" fontId="30" fillId="0" borderId="53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20" fillId="0" borderId="13" xfId="54" applyFont="1" applyFill="1" applyBorder="1">
      <alignment/>
      <protection/>
    </xf>
    <xf numFmtId="0" fontId="28" fillId="0" borderId="52" xfId="54" applyFont="1" applyFill="1" applyBorder="1">
      <alignment/>
      <protection/>
    </xf>
    <xf numFmtId="0" fontId="28" fillId="0" borderId="54" xfId="0" applyFont="1" applyFill="1" applyBorder="1" applyAlignment="1">
      <alignment/>
    </xf>
    <xf numFmtId="0" fontId="26" fillId="0" borderId="43" xfId="54" applyFont="1" applyFill="1" applyBorder="1" applyAlignment="1">
      <alignment wrapText="1"/>
      <protection/>
    </xf>
    <xf numFmtId="3" fontId="26" fillId="0" borderId="13" xfId="54" applyNumberFormat="1" applyFont="1" applyFill="1" applyBorder="1">
      <alignment/>
      <protection/>
    </xf>
    <xf numFmtId="0" fontId="28" fillId="0" borderId="36" xfId="54" applyFont="1" applyFill="1" applyBorder="1">
      <alignment/>
      <protection/>
    </xf>
    <xf numFmtId="0" fontId="28" fillId="0" borderId="13" xfId="54" applyFont="1" applyFill="1" applyBorder="1">
      <alignment/>
      <protection/>
    </xf>
    <xf numFmtId="0" fontId="28" fillId="0" borderId="32" xfId="0" applyFont="1" applyFill="1" applyBorder="1" applyAlignment="1">
      <alignment/>
    </xf>
    <xf numFmtId="0" fontId="20" fillId="0" borderId="33" xfId="54" applyFont="1" applyFill="1" applyBorder="1" applyAlignment="1">
      <alignment wrapText="1"/>
      <protection/>
    </xf>
    <xf numFmtId="0" fontId="30" fillId="0" borderId="40" xfId="0" applyFont="1" applyFill="1" applyBorder="1" applyAlignment="1">
      <alignment wrapText="1"/>
    </xf>
    <xf numFmtId="3" fontId="30" fillId="0" borderId="52" xfId="0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/>
    </xf>
    <xf numFmtId="0" fontId="30" fillId="0" borderId="43" xfId="0" applyFont="1" applyFill="1" applyBorder="1" applyAlignment="1">
      <alignment wrapText="1"/>
    </xf>
    <xf numFmtId="0" fontId="28" fillId="0" borderId="13" xfId="0" applyNumberFormat="1" applyFont="1" applyFill="1" applyBorder="1" applyAlignment="1">
      <alignment/>
    </xf>
    <xf numFmtId="0" fontId="20" fillId="0" borderId="33" xfId="0" applyFont="1" applyFill="1" applyBorder="1" applyAlignment="1">
      <alignment wrapText="1"/>
    </xf>
    <xf numFmtId="0" fontId="19" fillId="0" borderId="3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wrapText="1"/>
    </xf>
    <xf numFmtId="0" fontId="20" fillId="0" borderId="50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28" fillId="0" borderId="50" xfId="0" applyFont="1" applyFill="1" applyBorder="1" applyAlignment="1">
      <alignment/>
    </xf>
    <xf numFmtId="0" fontId="28" fillId="29" borderId="16" xfId="0" applyFont="1" applyFill="1" applyBorder="1" applyAlignment="1">
      <alignment horizontal="center" vertical="center" wrapText="1"/>
    </xf>
    <xf numFmtId="0" fontId="20" fillId="29" borderId="56" xfId="0" applyFont="1" applyFill="1" applyBorder="1" applyAlignment="1">
      <alignment wrapText="1"/>
    </xf>
    <xf numFmtId="0" fontId="20" fillId="29" borderId="36" xfId="0" applyFont="1" applyFill="1" applyBorder="1" applyAlignment="1">
      <alignment wrapText="1"/>
    </xf>
    <xf numFmtId="3" fontId="18" fillId="29" borderId="36" xfId="0" applyNumberFormat="1" applyFont="1" applyFill="1" applyBorder="1" applyAlignment="1">
      <alignment wrapText="1"/>
    </xf>
    <xf numFmtId="0" fontId="28" fillId="29" borderId="16" xfId="0" applyFont="1" applyFill="1" applyBorder="1" applyAlignment="1">
      <alignment/>
    </xf>
    <xf numFmtId="0" fontId="20" fillId="29" borderId="33" xfId="0" applyFont="1" applyFill="1" applyBorder="1" applyAlignment="1">
      <alignment horizontal="left" vertical="center" wrapText="1"/>
    </xf>
    <xf numFmtId="0" fontId="20" fillId="29" borderId="13" xfId="0" applyFont="1" applyFill="1" applyBorder="1" applyAlignment="1">
      <alignment horizontal="left" vertical="center" wrapText="1"/>
    </xf>
    <xf numFmtId="3" fontId="18" fillId="29" borderId="13" xfId="0" applyNumberFormat="1" applyFont="1" applyFill="1" applyBorder="1" applyAlignment="1">
      <alignment horizontal="right" vertical="center" wrapText="1"/>
    </xf>
    <xf numFmtId="0" fontId="28" fillId="30" borderId="16" xfId="0" applyFont="1" applyFill="1" applyBorder="1" applyAlignment="1">
      <alignment/>
    </xf>
    <xf numFmtId="0" fontId="20" fillId="30" borderId="16" xfId="0" applyFont="1" applyFill="1" applyBorder="1" applyAlignment="1">
      <alignment/>
    </xf>
    <xf numFmtId="0" fontId="20" fillId="30" borderId="33" xfId="0" applyFont="1" applyFill="1" applyBorder="1" applyAlignment="1">
      <alignment wrapText="1"/>
    </xf>
    <xf numFmtId="0" fontId="20" fillId="30" borderId="13" xfId="0" applyFont="1" applyFill="1" applyBorder="1" applyAlignment="1">
      <alignment/>
    </xf>
    <xf numFmtId="3" fontId="18" fillId="30" borderId="13" xfId="0" applyNumberFormat="1" applyFont="1" applyFill="1" applyBorder="1" applyAlignment="1">
      <alignment/>
    </xf>
    <xf numFmtId="0" fontId="20" fillId="30" borderId="33" xfId="54" applyFont="1" applyFill="1" applyBorder="1" applyAlignment="1">
      <alignment wrapText="1"/>
      <protection/>
    </xf>
    <xf numFmtId="0" fontId="20" fillId="30" borderId="13" xfId="54" applyFont="1" applyFill="1" applyBorder="1">
      <alignment/>
      <protection/>
    </xf>
    <xf numFmtId="3" fontId="24" fillId="30" borderId="13" xfId="54" applyNumberFormat="1" applyFont="1" applyFill="1" applyBorder="1">
      <alignment/>
      <protection/>
    </xf>
    <xf numFmtId="0" fontId="28" fillId="31" borderId="0" xfId="55" applyFont="1" applyFill="1" applyBorder="1">
      <alignment/>
      <protection/>
    </xf>
    <xf numFmtId="3" fontId="28" fillId="31" borderId="52" xfId="56" applyNumberFormat="1" applyFont="1" applyFill="1" applyBorder="1">
      <alignment/>
      <protection/>
    </xf>
    <xf numFmtId="3" fontId="28" fillId="31" borderId="57" xfId="56" applyNumberFormat="1" applyFont="1" applyFill="1" applyBorder="1">
      <alignment/>
      <protection/>
    </xf>
    <xf numFmtId="0" fontId="18" fillId="31" borderId="0" xfId="55" applyFont="1" applyFill="1" applyAlignment="1">
      <alignment horizontal="left" vertical="center"/>
      <protection/>
    </xf>
    <xf numFmtId="0" fontId="18" fillId="31" borderId="0" xfId="55" applyFont="1" applyFill="1" applyAlignment="1">
      <alignment horizontal="center" vertical="center"/>
      <protection/>
    </xf>
    <xf numFmtId="0" fontId="18" fillId="31" borderId="0" xfId="55" applyFont="1" applyFill="1" applyBorder="1" applyAlignment="1">
      <alignment horizontal="center" vertical="center"/>
      <protection/>
    </xf>
    <xf numFmtId="0" fontId="18" fillId="31" borderId="0" xfId="55" applyFont="1" applyFill="1" applyAlignment="1">
      <alignment wrapText="1"/>
      <protection/>
    </xf>
    <xf numFmtId="0" fontId="19" fillId="31" borderId="0" xfId="55" applyFont="1" applyFill="1" applyAlignment="1">
      <alignment horizontal="center"/>
      <protection/>
    </xf>
    <xf numFmtId="3" fontId="19" fillId="31" borderId="0" xfId="55" applyNumberFormat="1" applyFont="1" applyFill="1" applyAlignment="1">
      <alignment horizontal="center"/>
      <protection/>
    </xf>
    <xf numFmtId="3" fontId="0" fillId="31" borderId="0" xfId="55" applyNumberFormat="1" applyFont="1" applyFill="1">
      <alignment/>
      <protection/>
    </xf>
    <xf numFmtId="3" fontId="20" fillId="31" borderId="0" xfId="55" applyNumberFormat="1" applyFont="1" applyFill="1" applyAlignment="1">
      <alignment horizontal="right"/>
      <protection/>
    </xf>
    <xf numFmtId="173" fontId="0" fillId="31" borderId="0" xfId="55" applyNumberFormat="1" applyFont="1" applyFill="1">
      <alignment/>
      <protection/>
    </xf>
    <xf numFmtId="3" fontId="0" fillId="31" borderId="0" xfId="55" applyNumberFormat="1" applyFont="1" applyFill="1" applyBorder="1">
      <alignment/>
      <protection/>
    </xf>
    <xf numFmtId="173" fontId="0" fillId="31" borderId="0" xfId="55" applyNumberFormat="1" applyFont="1" applyFill="1" applyBorder="1">
      <alignment/>
      <protection/>
    </xf>
    <xf numFmtId="4" fontId="0" fillId="31" borderId="0" xfId="55" applyNumberFormat="1" applyFont="1" applyFill="1" applyBorder="1" applyAlignment="1">
      <alignment horizontal="center"/>
      <protection/>
    </xf>
    <xf numFmtId="10" fontId="27" fillId="31" borderId="0" xfId="55" applyNumberFormat="1" applyFont="1" applyFill="1" applyBorder="1" applyAlignment="1">
      <alignment horizontal="center"/>
      <protection/>
    </xf>
    <xf numFmtId="0" fontId="0" fillId="31" borderId="0" xfId="55" applyFont="1" applyFill="1" applyBorder="1">
      <alignment/>
      <protection/>
    </xf>
    <xf numFmtId="0" fontId="0" fillId="31" borderId="0" xfId="55" applyFont="1" applyFill="1">
      <alignment/>
      <protection/>
    </xf>
    <xf numFmtId="0" fontId="18" fillId="31" borderId="0" xfId="55" applyFont="1" applyFill="1" applyBorder="1" applyAlignment="1">
      <alignment wrapText="1"/>
      <protection/>
    </xf>
    <xf numFmtId="0" fontId="19" fillId="31" borderId="0" xfId="55" applyFont="1" applyFill="1" applyBorder="1" applyAlignment="1">
      <alignment horizontal="center"/>
      <protection/>
    </xf>
    <xf numFmtId="3" fontId="19" fillId="31" borderId="0" xfId="55" applyNumberFormat="1" applyFont="1" applyFill="1" applyBorder="1" applyAlignment="1">
      <alignment horizontal="center"/>
      <protection/>
    </xf>
    <xf numFmtId="3" fontId="18" fillId="31" borderId="0" xfId="55" applyNumberFormat="1" applyFont="1" applyFill="1" applyBorder="1">
      <alignment/>
      <protection/>
    </xf>
    <xf numFmtId="3" fontId="20" fillId="31" borderId="0" xfId="55" applyNumberFormat="1" applyFont="1" applyFill="1" applyBorder="1" applyAlignment="1">
      <alignment horizontal="right"/>
      <protection/>
    </xf>
    <xf numFmtId="173" fontId="18" fillId="31" borderId="0" xfId="55" applyNumberFormat="1" applyFont="1" applyFill="1" applyBorder="1">
      <alignment/>
      <protection/>
    </xf>
    <xf numFmtId="173" fontId="19" fillId="31" borderId="0" xfId="55" applyNumberFormat="1" applyFont="1" applyFill="1" applyBorder="1">
      <alignment/>
      <protection/>
    </xf>
    <xf numFmtId="3" fontId="34" fillId="31" borderId="0" xfId="56" applyNumberFormat="1" applyFont="1" applyFill="1" applyBorder="1" applyAlignment="1">
      <alignment horizontal="center" vertical="center" wrapText="1"/>
      <protection/>
    </xf>
    <xf numFmtId="4" fontId="34" fillId="31" borderId="0" xfId="56" applyNumberFormat="1" applyFont="1" applyFill="1" applyBorder="1" applyAlignment="1">
      <alignment horizontal="center" vertical="center" wrapText="1"/>
      <protection/>
    </xf>
    <xf numFmtId="10" fontId="21" fillId="31" borderId="0" xfId="56" applyNumberFormat="1" applyFont="1" applyFill="1" applyBorder="1" applyAlignment="1">
      <alignment horizontal="center" vertical="center" wrapText="1"/>
      <protection/>
    </xf>
    <xf numFmtId="0" fontId="0" fillId="31" borderId="0" xfId="56" applyFont="1" applyFill="1" applyBorder="1">
      <alignment/>
      <protection/>
    </xf>
    <xf numFmtId="0" fontId="18" fillId="31" borderId="0" xfId="56" applyFont="1" applyFill="1" applyBorder="1" applyAlignment="1">
      <alignment horizontal="center" vertical="center"/>
      <protection/>
    </xf>
    <xf numFmtId="0" fontId="18" fillId="31" borderId="0" xfId="56" applyFont="1" applyFill="1" applyBorder="1" applyAlignment="1">
      <alignment wrapText="1"/>
      <protection/>
    </xf>
    <xf numFmtId="0" fontId="19" fillId="31" borderId="0" xfId="56" applyFont="1" applyFill="1" applyBorder="1" applyAlignment="1">
      <alignment horizontal="center"/>
      <protection/>
    </xf>
    <xf numFmtId="3" fontId="19" fillId="31" borderId="0" xfId="56" applyNumberFormat="1" applyFont="1" applyFill="1" applyBorder="1" applyAlignment="1">
      <alignment horizontal="center"/>
      <protection/>
    </xf>
    <xf numFmtId="3" fontId="18" fillId="31" borderId="0" xfId="56" applyNumberFormat="1" applyFont="1" applyFill="1" applyBorder="1">
      <alignment/>
      <protection/>
    </xf>
    <xf numFmtId="3" fontId="20" fillId="31" borderId="0" xfId="56" applyNumberFormat="1" applyFont="1" applyFill="1" applyBorder="1" applyAlignment="1">
      <alignment horizontal="right"/>
      <protection/>
    </xf>
    <xf numFmtId="173" fontId="18" fillId="31" borderId="0" xfId="56" applyNumberFormat="1" applyFont="1" applyFill="1" applyBorder="1">
      <alignment/>
      <protection/>
    </xf>
    <xf numFmtId="4" fontId="18" fillId="31" borderId="0" xfId="56" applyNumberFormat="1" applyFont="1" applyFill="1" applyBorder="1">
      <alignment/>
      <protection/>
    </xf>
    <xf numFmtId="10" fontId="21" fillId="31" borderId="0" xfId="56" applyNumberFormat="1" applyFont="1" applyFill="1" applyBorder="1">
      <alignment/>
      <protection/>
    </xf>
    <xf numFmtId="173" fontId="20" fillId="31" borderId="0" xfId="56" applyNumberFormat="1" applyFont="1" applyFill="1" applyBorder="1">
      <alignment/>
      <protection/>
    </xf>
    <xf numFmtId="4" fontId="20" fillId="31" borderId="0" xfId="56" applyNumberFormat="1" applyFont="1" applyFill="1" applyBorder="1">
      <alignment/>
      <protection/>
    </xf>
    <xf numFmtId="10" fontId="21" fillId="31" borderId="36" xfId="56" applyNumberFormat="1" applyFont="1" applyFill="1" applyBorder="1" applyAlignment="1">
      <alignment vertical="center"/>
      <protection/>
    </xf>
    <xf numFmtId="4" fontId="19" fillId="31" borderId="52" xfId="56" applyNumberFormat="1" applyFont="1" applyFill="1" applyBorder="1" applyAlignment="1">
      <alignment horizontal="center" vertical="center"/>
      <protection/>
    </xf>
    <xf numFmtId="10" fontId="21" fillId="31" borderId="52" xfId="56" applyNumberFormat="1" applyFont="1" applyFill="1" applyBorder="1" applyAlignment="1">
      <alignment horizontal="center" vertical="center"/>
      <protection/>
    </xf>
    <xf numFmtId="0" fontId="19" fillId="31" borderId="58" xfId="56" applyFont="1" applyFill="1" applyBorder="1" applyAlignment="1">
      <alignment vertical="center" wrapText="1"/>
      <protection/>
    </xf>
    <xf numFmtId="3" fontId="28" fillId="31" borderId="59" xfId="56" applyNumberFormat="1" applyFont="1" applyFill="1" applyBorder="1" applyAlignment="1">
      <alignment horizontal="center" vertical="center" wrapText="1"/>
      <protection/>
    </xf>
    <xf numFmtId="0" fontId="0" fillId="31" borderId="60" xfId="56" applyFont="1" applyFill="1" applyBorder="1" applyAlignment="1">
      <alignment horizontal="center" vertical="center"/>
      <protection/>
    </xf>
    <xf numFmtId="3" fontId="0" fillId="31" borderId="61" xfId="56" applyNumberFormat="1" applyFont="1" applyFill="1" applyBorder="1" applyAlignment="1">
      <alignment horizontal="center"/>
      <protection/>
    </xf>
    <xf numFmtId="3" fontId="0" fillId="31" borderId="62" xfId="56" applyNumberFormat="1" applyFont="1" applyFill="1" applyBorder="1" applyAlignment="1">
      <alignment horizontal="center"/>
      <protection/>
    </xf>
    <xf numFmtId="3" fontId="28" fillId="31" borderId="63" xfId="56" applyNumberFormat="1" applyFont="1" applyFill="1" applyBorder="1" applyAlignment="1">
      <alignment horizontal="center"/>
      <protection/>
    </xf>
    <xf numFmtId="173" fontId="0" fillId="31" borderId="64" xfId="56" applyNumberFormat="1" applyFont="1" applyFill="1" applyBorder="1" applyAlignment="1">
      <alignment horizontal="center"/>
      <protection/>
    </xf>
    <xf numFmtId="173" fontId="0" fillId="31" borderId="65" xfId="56" applyNumberFormat="1" applyFont="1" applyFill="1" applyBorder="1" applyAlignment="1">
      <alignment horizontal="center"/>
      <protection/>
    </xf>
    <xf numFmtId="0" fontId="19" fillId="31" borderId="36" xfId="56" applyFont="1" applyFill="1" applyBorder="1" applyAlignment="1">
      <alignment horizontal="center" vertical="center"/>
      <protection/>
    </xf>
    <xf numFmtId="3" fontId="20" fillId="31" borderId="66" xfId="56" applyNumberFormat="1" applyFont="1" applyFill="1" applyBorder="1" applyAlignment="1">
      <alignment horizontal="right"/>
      <protection/>
    </xf>
    <xf numFmtId="4" fontId="20" fillId="31" borderId="32" xfId="56" applyNumberFormat="1" applyFont="1" applyFill="1" applyBorder="1">
      <alignment/>
      <protection/>
    </xf>
    <xf numFmtId="10" fontId="21" fillId="31" borderId="32" xfId="56" applyNumberFormat="1" applyFont="1" applyFill="1" applyBorder="1">
      <alignment/>
      <protection/>
    </xf>
    <xf numFmtId="10" fontId="21" fillId="31" borderId="52" xfId="56" applyNumberFormat="1" applyFont="1" applyFill="1" applyBorder="1">
      <alignment/>
      <protection/>
    </xf>
    <xf numFmtId="173" fontId="0" fillId="31" borderId="0" xfId="56" applyNumberFormat="1" applyFont="1" applyFill="1" applyBorder="1">
      <alignment/>
      <protection/>
    </xf>
    <xf numFmtId="0" fontId="0" fillId="31" borderId="67" xfId="56" applyFont="1" applyFill="1" applyBorder="1" applyAlignment="1">
      <alignment horizontal="center"/>
      <protection/>
    </xf>
    <xf numFmtId="3" fontId="20" fillId="31" borderId="68" xfId="56" applyNumberFormat="1" applyFont="1" applyFill="1" applyBorder="1" applyAlignment="1">
      <alignment horizontal="right"/>
      <protection/>
    </xf>
    <xf numFmtId="3" fontId="20" fillId="31" borderId="13" xfId="56" applyNumberFormat="1" applyFont="1" applyFill="1" applyBorder="1">
      <alignment/>
      <protection/>
    </xf>
    <xf numFmtId="3" fontId="20" fillId="31" borderId="69" xfId="56" applyNumberFormat="1" applyFont="1" applyFill="1" applyBorder="1" applyAlignment="1">
      <alignment horizontal="right"/>
      <protection/>
    </xf>
    <xf numFmtId="3" fontId="20" fillId="31" borderId="32" xfId="56" applyNumberFormat="1" applyFont="1" applyFill="1" applyBorder="1" applyAlignment="1">
      <alignment horizontal="right"/>
      <protection/>
    </xf>
    <xf numFmtId="173" fontId="20" fillId="31" borderId="33" xfId="56" applyNumberFormat="1" applyFont="1" applyFill="1" applyBorder="1">
      <alignment/>
      <protection/>
    </xf>
    <xf numFmtId="173" fontId="20" fillId="31" borderId="69" xfId="56" applyNumberFormat="1" applyFont="1" applyFill="1" applyBorder="1">
      <alignment/>
      <protection/>
    </xf>
    <xf numFmtId="3" fontId="0" fillId="31" borderId="33" xfId="56" applyNumberFormat="1" applyFont="1" applyFill="1" applyBorder="1" applyAlignment="1">
      <alignment horizontal="right"/>
      <protection/>
    </xf>
    <xf numFmtId="173" fontId="20" fillId="31" borderId="70" xfId="56" applyNumberFormat="1" applyFont="1" applyFill="1" applyBorder="1">
      <alignment/>
      <protection/>
    </xf>
    <xf numFmtId="173" fontId="20" fillId="31" borderId="52" xfId="56" applyNumberFormat="1" applyFont="1" applyFill="1" applyBorder="1">
      <alignment/>
      <protection/>
    </xf>
    <xf numFmtId="173" fontId="20" fillId="31" borderId="57" xfId="56" applyNumberFormat="1" applyFont="1" applyFill="1" applyBorder="1">
      <alignment/>
      <protection/>
    </xf>
    <xf numFmtId="4" fontId="20" fillId="31" borderId="43" xfId="56" applyNumberFormat="1" applyFont="1" applyFill="1" applyBorder="1">
      <alignment/>
      <protection/>
    </xf>
    <xf numFmtId="4" fontId="20" fillId="31" borderId="71" xfId="56" applyNumberFormat="1" applyFont="1" applyFill="1" applyBorder="1">
      <alignment/>
      <protection/>
    </xf>
    <xf numFmtId="4" fontId="20" fillId="31" borderId="52" xfId="56" applyNumberFormat="1" applyFont="1" applyFill="1" applyBorder="1">
      <alignment/>
      <protection/>
    </xf>
    <xf numFmtId="3" fontId="20" fillId="31" borderId="33" xfId="56" applyNumberFormat="1" applyFont="1" applyFill="1" applyBorder="1" applyAlignment="1">
      <alignment horizontal="right"/>
      <protection/>
    </xf>
    <xf numFmtId="173" fontId="20" fillId="31" borderId="13" xfId="56" applyNumberFormat="1" applyFont="1" applyFill="1" applyBorder="1">
      <alignment/>
      <protection/>
    </xf>
    <xf numFmtId="173" fontId="20" fillId="31" borderId="68" xfId="56" applyNumberFormat="1" applyFont="1" applyFill="1" applyBorder="1">
      <alignment/>
      <protection/>
    </xf>
    <xf numFmtId="0" fontId="19" fillId="31" borderId="13" xfId="56" applyFont="1" applyFill="1" applyBorder="1" applyAlignment="1">
      <alignment vertical="center"/>
      <protection/>
    </xf>
    <xf numFmtId="3" fontId="20" fillId="31" borderId="69" xfId="56" applyNumberFormat="1" applyFont="1" applyFill="1" applyBorder="1">
      <alignment/>
      <protection/>
    </xf>
    <xf numFmtId="0" fontId="19" fillId="31" borderId="13" xfId="56" applyFont="1" applyFill="1" applyBorder="1" applyAlignment="1">
      <alignment vertical="center" wrapText="1"/>
      <protection/>
    </xf>
    <xf numFmtId="0" fontId="19" fillId="31" borderId="69" xfId="56" applyFont="1" applyFill="1" applyBorder="1" applyAlignment="1">
      <alignment vertical="center" wrapText="1"/>
      <protection/>
    </xf>
    <xf numFmtId="3" fontId="20" fillId="31" borderId="13" xfId="56" applyNumberFormat="1" applyFont="1" applyFill="1" applyBorder="1" applyAlignment="1">
      <alignment horizontal="right"/>
      <protection/>
    </xf>
    <xf numFmtId="0" fontId="19" fillId="31" borderId="69" xfId="56" applyFont="1" applyFill="1" applyBorder="1" applyAlignment="1">
      <alignment vertical="top" wrapText="1"/>
      <protection/>
    </xf>
    <xf numFmtId="4" fontId="20" fillId="31" borderId="57" xfId="56" applyNumberFormat="1" applyFont="1" applyFill="1" applyBorder="1">
      <alignment/>
      <protection/>
    </xf>
    <xf numFmtId="0" fontId="29" fillId="31" borderId="69" xfId="56" applyFont="1" applyFill="1" applyBorder="1" applyAlignment="1">
      <alignment wrapText="1"/>
      <protection/>
    </xf>
    <xf numFmtId="3" fontId="28" fillId="31" borderId="33" xfId="56" applyNumberFormat="1" applyFont="1" applyFill="1" applyBorder="1" applyAlignment="1">
      <alignment horizontal="right"/>
      <protection/>
    </xf>
    <xf numFmtId="4" fontId="20" fillId="31" borderId="13" xfId="56" applyNumberFormat="1" applyFont="1" applyFill="1" applyBorder="1">
      <alignment/>
      <protection/>
    </xf>
    <xf numFmtId="49" fontId="19" fillId="31" borderId="69" xfId="56" applyNumberFormat="1" applyFont="1" applyFill="1" applyBorder="1" applyAlignment="1">
      <alignment horizontal="left" vertical="top" wrapText="1"/>
      <protection/>
    </xf>
    <xf numFmtId="0" fontId="19" fillId="31" borderId="32" xfId="56" applyFont="1" applyFill="1" applyBorder="1" applyAlignment="1">
      <alignment horizontal="center" vertical="center"/>
      <protection/>
    </xf>
    <xf numFmtId="0" fontId="19" fillId="31" borderId="13" xfId="56" applyFont="1" applyFill="1" applyBorder="1" applyAlignment="1">
      <alignment horizontal="center" vertical="center" wrapText="1"/>
      <protection/>
    </xf>
    <xf numFmtId="0" fontId="0" fillId="31" borderId="13" xfId="56" applyFont="1" applyFill="1" applyBorder="1" applyAlignment="1">
      <alignment horizontal="center" vertical="center"/>
      <protection/>
    </xf>
    <xf numFmtId="0" fontId="19" fillId="31" borderId="13" xfId="56" applyFont="1" applyFill="1" applyBorder="1" applyAlignment="1">
      <alignment horizontal="left" vertical="center"/>
      <protection/>
    </xf>
    <xf numFmtId="0" fontId="19" fillId="31" borderId="67" xfId="56" applyFont="1" applyFill="1" applyBorder="1" applyAlignment="1">
      <alignment vertical="top" wrapText="1"/>
      <protection/>
    </xf>
    <xf numFmtId="0" fontId="0" fillId="31" borderId="0" xfId="56" applyFont="1" applyFill="1" applyBorder="1" applyAlignment="1">
      <alignment horizontal="center" vertical="center"/>
      <protection/>
    </xf>
    <xf numFmtId="49" fontId="19" fillId="31" borderId="67" xfId="56" applyNumberFormat="1" applyFont="1" applyFill="1" applyBorder="1" applyAlignment="1">
      <alignment horizontal="left" vertical="top" wrapText="1"/>
      <protection/>
    </xf>
    <xf numFmtId="0" fontId="19" fillId="31" borderId="72" xfId="56" applyFont="1" applyFill="1" applyBorder="1" applyAlignment="1">
      <alignment horizontal="center" vertical="center"/>
      <protection/>
    </xf>
    <xf numFmtId="0" fontId="19" fillId="31" borderId="73" xfId="56" applyFont="1" applyFill="1" applyBorder="1" applyAlignment="1">
      <alignment horizontal="center" vertical="center"/>
      <protection/>
    </xf>
    <xf numFmtId="0" fontId="19" fillId="31" borderId="34" xfId="56" applyFont="1" applyFill="1" applyBorder="1" applyAlignment="1">
      <alignment horizontal="center" vertical="center"/>
      <protection/>
    </xf>
    <xf numFmtId="0" fontId="19" fillId="31" borderId="34" xfId="56" applyFont="1" applyFill="1" applyBorder="1" applyAlignment="1">
      <alignment horizontal="left" vertical="top" wrapText="1"/>
      <protection/>
    </xf>
    <xf numFmtId="0" fontId="19" fillId="31" borderId="74" xfId="56" applyFont="1" applyFill="1" applyBorder="1" applyAlignment="1">
      <alignment horizontal="left" vertical="top" wrapText="1"/>
      <protection/>
    </xf>
    <xf numFmtId="3" fontId="20" fillId="31" borderId="34" xfId="56" applyNumberFormat="1" applyFont="1" applyFill="1" applyBorder="1">
      <alignment/>
      <protection/>
    </xf>
    <xf numFmtId="3" fontId="20" fillId="31" borderId="74" xfId="56" applyNumberFormat="1" applyFont="1" applyFill="1" applyBorder="1" applyAlignment="1">
      <alignment horizontal="right"/>
      <protection/>
    </xf>
    <xf numFmtId="0" fontId="20" fillId="31" borderId="72" xfId="55" applyFont="1" applyFill="1" applyBorder="1" applyAlignment="1">
      <alignment horizontal="center" vertical="center" wrapText="1"/>
      <protection/>
    </xf>
    <xf numFmtId="0" fontId="20" fillId="31" borderId="75" xfId="55" applyFont="1" applyFill="1" applyBorder="1" applyAlignment="1">
      <alignment horizontal="center" vertical="center" wrapText="1"/>
      <protection/>
    </xf>
    <xf numFmtId="0" fontId="20" fillId="31" borderId="13" xfId="55" applyFont="1" applyFill="1" applyBorder="1" applyAlignment="1">
      <alignment horizontal="center" vertical="center" wrapText="1"/>
      <protection/>
    </xf>
    <xf numFmtId="0" fontId="28" fillId="31" borderId="67" xfId="56" applyFont="1" applyFill="1" applyBorder="1" applyAlignment="1">
      <alignment horizontal="center"/>
      <protection/>
    </xf>
    <xf numFmtId="3" fontId="20" fillId="31" borderId="13" xfId="55" applyNumberFormat="1" applyFont="1" applyFill="1" applyBorder="1" applyAlignment="1">
      <alignment horizontal="center" wrapText="1"/>
      <protection/>
    </xf>
    <xf numFmtId="3" fontId="20" fillId="31" borderId="69" xfId="55" applyNumberFormat="1" applyFont="1" applyFill="1" applyBorder="1" applyAlignment="1">
      <alignment horizontal="center" wrapText="1"/>
      <protection/>
    </xf>
    <xf numFmtId="3" fontId="20" fillId="31" borderId="52" xfId="55" applyNumberFormat="1" applyFont="1" applyFill="1" applyBorder="1" applyAlignment="1">
      <alignment horizontal="center" wrapText="1"/>
      <protection/>
    </xf>
    <xf numFmtId="3" fontId="20" fillId="31" borderId="57" xfId="55" applyNumberFormat="1" applyFont="1" applyFill="1" applyBorder="1" applyAlignment="1">
      <alignment horizontal="center" wrapText="1"/>
      <protection/>
    </xf>
    <xf numFmtId="3" fontId="20" fillId="31" borderId="33" xfId="55" applyNumberFormat="1" applyFont="1" applyFill="1" applyBorder="1" applyAlignment="1">
      <alignment horizontal="right" wrapText="1"/>
      <protection/>
    </xf>
    <xf numFmtId="3" fontId="20" fillId="31" borderId="13" xfId="55" applyNumberFormat="1" applyFont="1" applyFill="1" applyBorder="1" applyAlignment="1">
      <alignment horizontal="right" wrapText="1"/>
      <protection/>
    </xf>
    <xf numFmtId="0" fontId="28" fillId="31" borderId="0" xfId="55" applyFont="1" applyFill="1">
      <alignment/>
      <protection/>
    </xf>
    <xf numFmtId="0" fontId="19" fillId="31" borderId="72" xfId="56" applyFont="1" applyFill="1" applyBorder="1" applyAlignment="1">
      <alignment horizontal="center" vertical="center" wrapText="1"/>
      <protection/>
    </xf>
    <xf numFmtId="0" fontId="0" fillId="31" borderId="76" xfId="56" applyFont="1" applyFill="1" applyBorder="1" applyAlignment="1">
      <alignment horizontal="center" vertical="center" wrapText="1"/>
      <protection/>
    </xf>
    <xf numFmtId="3" fontId="28" fillId="31" borderId="36" xfId="56" applyNumberFormat="1" applyFont="1" applyFill="1" applyBorder="1">
      <alignment/>
      <protection/>
    </xf>
    <xf numFmtId="173" fontId="28" fillId="31" borderId="52" xfId="56" applyNumberFormat="1" applyFont="1" applyFill="1" applyBorder="1">
      <alignment/>
      <protection/>
    </xf>
    <xf numFmtId="173" fontId="28" fillId="31" borderId="57" xfId="56" applyNumberFormat="1" applyFont="1" applyFill="1" applyBorder="1">
      <alignment/>
      <protection/>
    </xf>
    <xf numFmtId="173" fontId="28" fillId="31" borderId="66" xfId="56" applyNumberFormat="1" applyFont="1" applyFill="1" applyBorder="1">
      <alignment/>
      <protection/>
    </xf>
    <xf numFmtId="0" fontId="19" fillId="31" borderId="77" xfId="56" applyFont="1" applyFill="1" applyBorder="1" applyAlignment="1">
      <alignment horizontal="center" vertical="center" wrapText="1"/>
      <protection/>
    </xf>
    <xf numFmtId="0" fontId="19" fillId="31" borderId="76" xfId="56" applyFont="1" applyFill="1" applyBorder="1" applyAlignment="1">
      <alignment horizontal="center" vertical="center" wrapText="1"/>
      <protection/>
    </xf>
    <xf numFmtId="3" fontId="28" fillId="31" borderId="56" xfId="56" applyNumberFormat="1" applyFont="1" applyFill="1" applyBorder="1" applyAlignment="1">
      <alignment horizontal="right"/>
      <protection/>
    </xf>
    <xf numFmtId="3" fontId="28" fillId="31" borderId="66" xfId="56" applyNumberFormat="1" applyFont="1" applyFill="1" applyBorder="1" applyAlignment="1">
      <alignment horizontal="right"/>
      <protection/>
    </xf>
    <xf numFmtId="3" fontId="28" fillId="31" borderId="78" xfId="56" applyNumberFormat="1" applyFont="1" applyFill="1" applyBorder="1" applyAlignment="1">
      <alignment horizontal="right"/>
      <protection/>
    </xf>
    <xf numFmtId="3" fontId="28" fillId="31" borderId="79" xfId="56" applyNumberFormat="1" applyFont="1" applyFill="1" applyBorder="1" applyAlignment="1">
      <alignment horizontal="right"/>
      <protection/>
    </xf>
    <xf numFmtId="173" fontId="28" fillId="31" borderId="56" xfId="56" applyNumberFormat="1" applyFont="1" applyFill="1" applyBorder="1">
      <alignment/>
      <protection/>
    </xf>
    <xf numFmtId="4" fontId="28" fillId="31" borderId="79" xfId="56" applyNumberFormat="1" applyFont="1" applyFill="1" applyBorder="1">
      <alignment/>
      <protection/>
    </xf>
    <xf numFmtId="10" fontId="27" fillId="31" borderId="79" xfId="56" applyNumberFormat="1" applyFont="1" applyFill="1" applyBorder="1">
      <alignment/>
      <protection/>
    </xf>
    <xf numFmtId="10" fontId="27" fillId="31" borderId="52" xfId="56" applyNumberFormat="1" applyFont="1" applyFill="1" applyBorder="1">
      <alignment/>
      <protection/>
    </xf>
    <xf numFmtId="3" fontId="28" fillId="31" borderId="13" xfId="56" applyNumberFormat="1" applyFont="1" applyFill="1" applyBorder="1">
      <alignment/>
      <protection/>
    </xf>
    <xf numFmtId="3" fontId="28" fillId="31" borderId="69" xfId="56" applyNumberFormat="1" applyFont="1" applyFill="1" applyBorder="1">
      <alignment/>
      <protection/>
    </xf>
    <xf numFmtId="3" fontId="28" fillId="31" borderId="43" xfId="56" applyNumberFormat="1" applyFont="1" applyFill="1" applyBorder="1">
      <alignment/>
      <protection/>
    </xf>
    <xf numFmtId="3" fontId="28" fillId="31" borderId="71" xfId="56" applyNumberFormat="1" applyFont="1" applyFill="1" applyBorder="1">
      <alignment/>
      <protection/>
    </xf>
    <xf numFmtId="4" fontId="28" fillId="31" borderId="52" xfId="56" applyNumberFormat="1" applyFont="1" applyFill="1" applyBorder="1">
      <alignment/>
      <protection/>
    </xf>
    <xf numFmtId="3" fontId="28" fillId="31" borderId="69" xfId="56" applyNumberFormat="1" applyFont="1" applyFill="1" applyBorder="1" applyAlignment="1">
      <alignment horizontal="right"/>
      <protection/>
    </xf>
    <xf numFmtId="3" fontId="28" fillId="31" borderId="68" xfId="56" applyNumberFormat="1" applyFont="1" applyFill="1" applyBorder="1" applyAlignment="1">
      <alignment horizontal="right"/>
      <protection/>
    </xf>
    <xf numFmtId="3" fontId="28" fillId="31" borderId="32" xfId="56" applyNumberFormat="1" applyFont="1" applyFill="1" applyBorder="1" applyAlignment="1">
      <alignment horizontal="right"/>
      <protection/>
    </xf>
    <xf numFmtId="173" fontId="28" fillId="31" borderId="69" xfId="56" applyNumberFormat="1" applyFont="1" applyFill="1" applyBorder="1">
      <alignment/>
      <protection/>
    </xf>
    <xf numFmtId="173" fontId="28" fillId="31" borderId="33" xfId="56" applyNumberFormat="1" applyFont="1" applyFill="1" applyBorder="1">
      <alignment/>
      <protection/>
    </xf>
    <xf numFmtId="4" fontId="28" fillId="31" borderId="32" xfId="56" applyNumberFormat="1" applyFont="1" applyFill="1" applyBorder="1">
      <alignment/>
      <protection/>
    </xf>
    <xf numFmtId="3" fontId="28" fillId="31" borderId="13" xfId="56" applyNumberFormat="1" applyFont="1" applyFill="1" applyBorder="1" applyAlignment="1">
      <alignment horizontal="center"/>
      <protection/>
    </xf>
    <xf numFmtId="173" fontId="28" fillId="31" borderId="52" xfId="56" applyNumberFormat="1" applyFont="1" applyFill="1" applyBorder="1" applyAlignment="1">
      <alignment horizontal="center"/>
      <protection/>
    </xf>
    <xf numFmtId="173" fontId="28" fillId="31" borderId="57" xfId="56" applyNumberFormat="1" applyFont="1" applyFill="1" applyBorder="1" applyAlignment="1">
      <alignment horizontal="center"/>
      <protection/>
    </xf>
    <xf numFmtId="3" fontId="34" fillId="31" borderId="13" xfId="56" applyNumberFormat="1" applyFont="1" applyFill="1" applyBorder="1" applyAlignment="1">
      <alignment horizontal="center"/>
      <protection/>
    </xf>
    <xf numFmtId="173" fontId="34" fillId="31" borderId="52" xfId="56" applyNumberFormat="1" applyFont="1" applyFill="1" applyBorder="1" applyAlignment="1">
      <alignment horizontal="center"/>
      <protection/>
    </xf>
    <xf numFmtId="173" fontId="34" fillId="31" borderId="57" xfId="56" applyNumberFormat="1" applyFont="1" applyFill="1" applyBorder="1" applyAlignment="1">
      <alignment horizontal="center"/>
      <protection/>
    </xf>
    <xf numFmtId="0" fontId="20" fillId="31" borderId="77" xfId="56" applyFont="1" applyFill="1" applyBorder="1" applyAlignment="1">
      <alignment horizontal="center" vertical="center"/>
      <protection/>
    </xf>
    <xf numFmtId="0" fontId="28" fillId="31" borderId="75" xfId="56" applyFont="1" applyFill="1" applyBorder="1" applyAlignment="1">
      <alignment horizontal="center" vertical="center"/>
      <protection/>
    </xf>
    <xf numFmtId="0" fontId="20" fillId="31" borderId="13" xfId="56" applyFont="1" applyFill="1" applyBorder="1" applyAlignment="1">
      <alignment horizontal="center" vertical="center"/>
      <protection/>
    </xf>
    <xf numFmtId="0" fontId="0" fillId="31" borderId="77" xfId="56" applyFont="1" applyFill="1" applyBorder="1" applyAlignment="1">
      <alignment horizontal="center" vertical="center"/>
      <protection/>
    </xf>
    <xf numFmtId="0" fontId="0" fillId="31" borderId="75" xfId="56" applyFont="1" applyFill="1" applyBorder="1" applyAlignment="1">
      <alignment horizontal="center" vertical="center"/>
      <protection/>
    </xf>
    <xf numFmtId="3" fontId="0" fillId="31" borderId="13" xfId="56" applyNumberFormat="1" applyFont="1" applyFill="1" applyBorder="1">
      <alignment/>
      <protection/>
    </xf>
    <xf numFmtId="173" fontId="0" fillId="31" borderId="52" xfId="56" applyNumberFormat="1" applyFont="1" applyFill="1" applyBorder="1">
      <alignment/>
      <protection/>
    </xf>
    <xf numFmtId="173" fontId="0" fillId="31" borderId="57" xfId="56" applyNumberFormat="1" applyFont="1" applyFill="1" applyBorder="1">
      <alignment/>
      <protection/>
    </xf>
    <xf numFmtId="0" fontId="0" fillId="31" borderId="72" xfId="56" applyFont="1" applyFill="1" applyBorder="1" applyAlignment="1">
      <alignment horizontal="center" vertical="center"/>
      <protection/>
    </xf>
    <xf numFmtId="0" fontId="0" fillId="31" borderId="80" xfId="56" applyFont="1" applyFill="1" applyBorder="1" applyAlignment="1">
      <alignment horizontal="center" vertical="center"/>
      <protection/>
    </xf>
    <xf numFmtId="0" fontId="0" fillId="31" borderId="81" xfId="56" applyFont="1" applyFill="1" applyBorder="1" applyAlignment="1">
      <alignment horizontal="center" vertical="center"/>
      <protection/>
    </xf>
    <xf numFmtId="0" fontId="0" fillId="31" borderId="82" xfId="56" applyFont="1" applyFill="1" applyBorder="1" applyAlignment="1">
      <alignment horizontal="center" vertical="center"/>
      <protection/>
    </xf>
    <xf numFmtId="0" fontId="0" fillId="31" borderId="83" xfId="56" applyFont="1" applyFill="1" applyBorder="1" applyAlignment="1">
      <alignment horizontal="center"/>
      <protection/>
    </xf>
    <xf numFmtId="3" fontId="0" fillId="31" borderId="84" xfId="56" applyNumberFormat="1" applyFont="1" applyFill="1" applyBorder="1" applyAlignment="1">
      <alignment horizontal="right"/>
      <protection/>
    </xf>
    <xf numFmtId="3" fontId="0" fillId="31" borderId="82" xfId="56" applyNumberFormat="1" applyFont="1" applyFill="1" applyBorder="1">
      <alignment/>
      <protection/>
    </xf>
    <xf numFmtId="3" fontId="28" fillId="31" borderId="85" xfId="56" applyNumberFormat="1" applyFont="1" applyFill="1" applyBorder="1" applyAlignment="1">
      <alignment horizontal="right"/>
      <protection/>
    </xf>
    <xf numFmtId="173" fontId="0" fillId="31" borderId="86" xfId="56" applyNumberFormat="1" applyFont="1" applyFill="1" applyBorder="1">
      <alignment/>
      <protection/>
    </xf>
    <xf numFmtId="173" fontId="0" fillId="31" borderId="87" xfId="56" applyNumberFormat="1" applyFont="1" applyFill="1" applyBorder="1">
      <alignment/>
      <protection/>
    </xf>
    <xf numFmtId="4" fontId="20" fillId="31" borderId="88" xfId="56" applyNumberFormat="1" applyFont="1" applyFill="1" applyBorder="1">
      <alignment/>
      <protection/>
    </xf>
    <xf numFmtId="4" fontId="20" fillId="31" borderId="89" xfId="56" applyNumberFormat="1" applyFont="1" applyFill="1" applyBorder="1">
      <alignment/>
      <protection/>
    </xf>
    <xf numFmtId="0" fontId="0" fillId="31" borderId="90" xfId="56" applyFont="1" applyFill="1" applyBorder="1" applyAlignment="1">
      <alignment horizontal="center" vertical="center"/>
      <protection/>
    </xf>
    <xf numFmtId="0" fontId="19" fillId="31" borderId="0" xfId="55" applyFont="1" applyFill="1" applyBorder="1" applyAlignment="1">
      <alignment horizontal="left" vertical="top" wrapText="1"/>
      <protection/>
    </xf>
    <xf numFmtId="0" fontId="0" fillId="31" borderId="0" xfId="56" applyFont="1" applyFill="1" applyBorder="1" applyAlignment="1">
      <alignment horizontal="center"/>
      <protection/>
    </xf>
    <xf numFmtId="3" fontId="0" fillId="31" borderId="0" xfId="56" applyNumberFormat="1" applyFont="1" applyFill="1" applyBorder="1" applyAlignment="1">
      <alignment horizontal="center"/>
      <protection/>
    </xf>
    <xf numFmtId="3" fontId="0" fillId="31" borderId="0" xfId="56" applyNumberFormat="1" applyFont="1" applyFill="1" applyBorder="1">
      <alignment/>
      <protection/>
    </xf>
    <xf numFmtId="3" fontId="28" fillId="31" borderId="0" xfId="56" applyNumberFormat="1" applyFont="1" applyFill="1" applyBorder="1" applyAlignment="1">
      <alignment horizontal="right"/>
      <protection/>
    </xf>
    <xf numFmtId="4" fontId="0" fillId="31" borderId="0" xfId="56" applyNumberFormat="1" applyFont="1" applyFill="1" applyBorder="1">
      <alignment/>
      <protection/>
    </xf>
    <xf numFmtId="10" fontId="27" fillId="31" borderId="0" xfId="56" applyNumberFormat="1" applyFont="1" applyFill="1" applyBorder="1">
      <alignment/>
      <protection/>
    </xf>
    <xf numFmtId="0" fontId="28" fillId="31" borderId="0" xfId="56" applyFont="1" applyFill="1" applyBorder="1" applyAlignment="1">
      <alignment wrapText="1"/>
      <protection/>
    </xf>
    <xf numFmtId="0" fontId="28" fillId="31" borderId="0" xfId="56" applyFont="1" applyFill="1" applyBorder="1" applyAlignment="1">
      <alignment horizontal="center"/>
      <protection/>
    </xf>
    <xf numFmtId="3" fontId="28" fillId="31" borderId="0" xfId="56" applyNumberFormat="1" applyFont="1" applyFill="1" applyBorder="1" applyAlignment="1">
      <alignment horizontal="center"/>
      <protection/>
    </xf>
    <xf numFmtId="4" fontId="20" fillId="31" borderId="0" xfId="56" applyNumberFormat="1" applyFont="1" applyFill="1" applyBorder="1" applyAlignment="1">
      <alignment horizontal="center"/>
      <protection/>
    </xf>
    <xf numFmtId="10" fontId="21" fillId="31" borderId="0" xfId="56" applyNumberFormat="1" applyFont="1" applyFill="1" applyBorder="1" applyAlignment="1">
      <alignment horizontal="center"/>
      <protection/>
    </xf>
    <xf numFmtId="0" fontId="0" fillId="31" borderId="0" xfId="56" applyFont="1" applyFill="1" applyBorder="1" applyAlignment="1">
      <alignment wrapText="1"/>
      <protection/>
    </xf>
    <xf numFmtId="173" fontId="28" fillId="31" borderId="32" xfId="56" applyNumberFormat="1" applyFont="1" applyFill="1" applyBorder="1">
      <alignment/>
      <protection/>
    </xf>
    <xf numFmtId="173" fontId="28" fillId="31" borderId="32" xfId="56" applyNumberFormat="1" applyFont="1" applyFill="1" applyBorder="1" applyAlignment="1">
      <alignment horizontal="center"/>
      <protection/>
    </xf>
    <xf numFmtId="173" fontId="20" fillId="31" borderId="32" xfId="56" applyNumberFormat="1" applyFont="1" applyFill="1" applyBorder="1" applyAlignment="1">
      <alignment horizontal="center"/>
      <protection/>
    </xf>
    <xf numFmtId="173" fontId="0" fillId="31" borderId="32" xfId="56" applyNumberFormat="1" applyFont="1" applyFill="1" applyBorder="1">
      <alignment/>
      <protection/>
    </xf>
    <xf numFmtId="173" fontId="0" fillId="31" borderId="91" xfId="56" applyNumberFormat="1" applyFont="1" applyFill="1" applyBorder="1">
      <alignment/>
      <protection/>
    </xf>
    <xf numFmtId="173" fontId="28" fillId="31" borderId="67" xfId="56" applyNumberFormat="1" applyFont="1" applyFill="1" applyBorder="1">
      <alignment/>
      <protection/>
    </xf>
    <xf numFmtId="3" fontId="20" fillId="31" borderId="52" xfId="56" applyNumberFormat="1" applyFont="1" applyFill="1" applyBorder="1" applyAlignment="1">
      <alignment horizontal="right"/>
      <protection/>
    </xf>
    <xf numFmtId="173" fontId="20" fillId="31" borderId="52" xfId="56" applyNumberFormat="1" applyFont="1" applyFill="1" applyBorder="1" applyAlignment="1">
      <alignment horizontal="center"/>
      <protection/>
    </xf>
    <xf numFmtId="4" fontId="19" fillId="31" borderId="56" xfId="56" applyNumberFormat="1" applyFont="1" applyFill="1" applyBorder="1" applyAlignment="1">
      <alignment vertical="center"/>
      <protection/>
    </xf>
    <xf numFmtId="0" fontId="20" fillId="31" borderId="16" xfId="55" applyFont="1" applyFill="1" applyBorder="1" applyAlignment="1">
      <alignment horizontal="center" vertical="center" wrapText="1"/>
      <protection/>
    </xf>
    <xf numFmtId="0" fontId="20" fillId="31" borderId="16" xfId="55" applyFont="1" applyFill="1" applyBorder="1" applyAlignment="1">
      <alignment vertical="center" wrapText="1"/>
      <protection/>
    </xf>
    <xf numFmtId="0" fontId="28" fillId="31" borderId="16" xfId="55" applyFont="1" applyFill="1" applyBorder="1" applyAlignment="1">
      <alignment horizontal="center" wrapText="1"/>
      <protection/>
    </xf>
    <xf numFmtId="0" fontId="20" fillId="31" borderId="16" xfId="55" applyFont="1" applyFill="1" applyBorder="1" applyAlignment="1">
      <alignment horizontal="right" wrapText="1"/>
      <protection/>
    </xf>
    <xf numFmtId="0" fontId="28" fillId="0" borderId="43" xfId="54" applyFont="1" applyFill="1" applyBorder="1">
      <alignment/>
      <protection/>
    </xf>
    <xf numFmtId="0" fontId="28" fillId="0" borderId="0" xfId="0" applyFont="1" applyFill="1" applyAlignment="1">
      <alignment horizontal="center"/>
    </xf>
    <xf numFmtId="0" fontId="41" fillId="0" borderId="16" xfId="0" applyFont="1" applyFill="1" applyBorder="1" applyAlignment="1">
      <alignment/>
    </xf>
    <xf numFmtId="173" fontId="20" fillId="31" borderId="0" xfId="56" applyNumberFormat="1" applyFont="1" applyFill="1" applyBorder="1" applyAlignment="1">
      <alignment horizontal="center"/>
      <protection/>
    </xf>
    <xf numFmtId="0" fontId="28" fillId="0" borderId="29" xfId="0" applyFont="1" applyFill="1" applyBorder="1" applyAlignment="1">
      <alignment/>
    </xf>
    <xf numFmtId="0" fontId="28" fillId="0" borderId="92" xfId="0" applyFont="1" applyFill="1" applyBorder="1" applyAlignment="1">
      <alignment/>
    </xf>
    <xf numFmtId="0" fontId="20" fillId="0" borderId="56" xfId="0" applyFont="1" applyFill="1" applyBorder="1" applyAlignment="1">
      <alignment wrapText="1"/>
    </xf>
    <xf numFmtId="0" fontId="20" fillId="0" borderId="36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28" fillId="0" borderId="36" xfId="0" applyNumberFormat="1" applyFont="1" applyFill="1" applyBorder="1" applyAlignment="1">
      <alignment/>
    </xf>
    <xf numFmtId="0" fontId="28" fillId="0" borderId="36" xfId="0" applyFont="1" applyFill="1" applyBorder="1" applyAlignment="1">
      <alignment/>
    </xf>
    <xf numFmtId="0" fontId="28" fillId="0" borderId="93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28" fillId="0" borderId="52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3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8" fillId="0" borderId="94" xfId="0" applyFont="1" applyFill="1" applyBorder="1" applyAlignment="1">
      <alignment/>
    </xf>
    <xf numFmtId="0" fontId="28" fillId="0" borderId="33" xfId="0" applyFont="1" applyFill="1" applyBorder="1" applyAlignment="1">
      <alignment wrapText="1"/>
    </xf>
    <xf numFmtId="3" fontId="20" fillId="0" borderId="13" xfId="0" applyNumberFormat="1" applyFont="1" applyFill="1" applyBorder="1" applyAlignment="1">
      <alignment/>
    </xf>
    <xf numFmtId="3" fontId="19" fillId="31" borderId="0" xfId="56" applyNumberFormat="1" applyFont="1" applyFill="1" applyBorder="1" applyAlignment="1">
      <alignment vertical="top" wrapText="1"/>
      <protection/>
    </xf>
    <xf numFmtId="0" fontId="20" fillId="31" borderId="0" xfId="56" applyFont="1" applyFill="1" applyBorder="1" applyAlignment="1">
      <alignment horizontal="right" vertical="center" wrapText="1"/>
      <protection/>
    </xf>
    <xf numFmtId="0" fontId="20" fillId="0" borderId="33" xfId="0" applyFont="1" applyFill="1" applyBorder="1" applyAlignment="1">
      <alignment/>
    </xf>
    <xf numFmtId="0" fontId="26" fillId="0" borderId="52" xfId="54" applyFont="1" applyFill="1" applyBorder="1" applyAlignment="1">
      <alignment vertical="center" wrapText="1"/>
      <protection/>
    </xf>
    <xf numFmtId="3" fontId="33" fillId="0" borderId="13" xfId="0" applyNumberFormat="1" applyFont="1" applyFill="1" applyBorder="1" applyAlignment="1">
      <alignment/>
    </xf>
    <xf numFmtId="173" fontId="19" fillId="31" borderId="0" xfId="0" applyNumberFormat="1" applyFont="1" applyFill="1" applyBorder="1" applyAlignment="1">
      <alignment vertical="center" wrapText="1"/>
    </xf>
    <xf numFmtId="173" fontId="19" fillId="31" borderId="95" xfId="0" applyNumberFormat="1" applyFont="1" applyFill="1" applyBorder="1" applyAlignment="1">
      <alignment vertical="center" wrapText="1"/>
    </xf>
    <xf numFmtId="173" fontId="19" fillId="31" borderId="52" xfId="0" applyNumberFormat="1" applyFont="1" applyFill="1" applyBorder="1" applyAlignment="1">
      <alignment vertical="center" wrapText="1"/>
    </xf>
    <xf numFmtId="173" fontId="19" fillId="31" borderId="52" xfId="0" applyNumberFormat="1" applyFont="1" applyFill="1" applyBorder="1" applyAlignment="1">
      <alignment horizontal="center" vertical="center" wrapText="1"/>
    </xf>
    <xf numFmtId="173" fontId="20" fillId="31" borderId="43" xfId="56" applyNumberFormat="1" applyFont="1" applyFill="1" applyBorder="1">
      <alignment/>
      <protection/>
    </xf>
    <xf numFmtId="173" fontId="28" fillId="31" borderId="43" xfId="56" applyNumberFormat="1" applyFont="1" applyFill="1" applyBorder="1">
      <alignment/>
      <protection/>
    </xf>
    <xf numFmtId="173" fontId="20" fillId="31" borderId="43" xfId="56" applyNumberFormat="1" applyFont="1" applyFill="1" applyBorder="1" applyAlignment="1">
      <alignment horizontal="center"/>
      <protection/>
    </xf>
    <xf numFmtId="173" fontId="0" fillId="31" borderId="43" xfId="56" applyNumberFormat="1" applyFont="1" applyFill="1" applyBorder="1">
      <alignment/>
      <protection/>
    </xf>
    <xf numFmtId="1" fontId="20" fillId="31" borderId="52" xfId="56" applyNumberFormat="1" applyFont="1" applyFill="1" applyBorder="1">
      <alignment/>
      <protection/>
    </xf>
    <xf numFmtId="1" fontId="20" fillId="31" borderId="52" xfId="56" applyNumberFormat="1" applyFont="1" applyFill="1" applyBorder="1" applyAlignment="1">
      <alignment horizontal="right"/>
      <protection/>
    </xf>
    <xf numFmtId="1" fontId="20" fillId="31" borderId="52" xfId="55" applyNumberFormat="1" applyFont="1" applyFill="1" applyBorder="1" applyAlignment="1">
      <alignment horizontal="right" wrapText="1"/>
      <protection/>
    </xf>
    <xf numFmtId="1" fontId="28" fillId="31" borderId="52" xfId="56" applyNumberFormat="1" applyFont="1" applyFill="1" applyBorder="1">
      <alignment/>
      <protection/>
    </xf>
    <xf numFmtId="1" fontId="20" fillId="31" borderId="32" xfId="56" applyNumberFormat="1" applyFont="1" applyFill="1" applyBorder="1">
      <alignment/>
      <protection/>
    </xf>
    <xf numFmtId="1" fontId="20" fillId="31" borderId="32" xfId="56" applyNumberFormat="1" applyFont="1" applyFill="1" applyBorder="1" applyAlignment="1">
      <alignment horizontal="right"/>
      <protection/>
    </xf>
    <xf numFmtId="1" fontId="20" fillId="31" borderId="96" xfId="56" applyNumberFormat="1" applyFont="1" applyFill="1" applyBorder="1">
      <alignment/>
      <protection/>
    </xf>
    <xf numFmtId="1" fontId="20" fillId="31" borderId="32" xfId="55" applyNumberFormat="1" applyFont="1" applyFill="1" applyBorder="1" applyAlignment="1">
      <alignment horizontal="right" wrapText="1"/>
      <protection/>
    </xf>
    <xf numFmtId="1" fontId="28" fillId="31" borderId="79" xfId="56" applyNumberFormat="1" applyFont="1" applyFill="1" applyBorder="1">
      <alignment/>
      <protection/>
    </xf>
    <xf numFmtId="1" fontId="28" fillId="31" borderId="32" xfId="56" applyNumberFormat="1" applyFont="1" applyFill="1" applyBorder="1">
      <alignment/>
      <protection/>
    </xf>
    <xf numFmtId="0" fontId="0" fillId="31" borderId="97" xfId="56" applyNumberFormat="1" applyFont="1" applyFill="1" applyBorder="1" applyAlignment="1">
      <alignment horizontal="center"/>
      <protection/>
    </xf>
    <xf numFmtId="0" fontId="0" fillId="31" borderId="52" xfId="56" applyNumberFormat="1" applyFont="1" applyFill="1" applyBorder="1" applyAlignment="1">
      <alignment horizontal="center"/>
      <protection/>
    </xf>
    <xf numFmtId="0" fontId="0" fillId="31" borderId="52" xfId="56" applyFont="1" applyFill="1" applyBorder="1">
      <alignment/>
      <protection/>
    </xf>
    <xf numFmtId="0" fontId="0" fillId="31" borderId="52" xfId="56" applyFont="1" applyFill="1" applyBorder="1" applyAlignment="1">
      <alignment horizontal="center" vertical="center"/>
      <protection/>
    </xf>
    <xf numFmtId="3" fontId="0" fillId="31" borderId="98" xfId="56" applyNumberFormat="1" applyFont="1" applyFill="1" applyBorder="1" applyAlignment="1">
      <alignment horizontal="center"/>
      <protection/>
    </xf>
    <xf numFmtId="3" fontId="0" fillId="31" borderId="99" xfId="56" applyNumberFormat="1" applyFont="1" applyFill="1" applyBorder="1" applyAlignment="1">
      <alignment horizontal="center"/>
      <protection/>
    </xf>
    <xf numFmtId="1" fontId="0" fillId="31" borderId="100" xfId="56" applyNumberFormat="1" applyFont="1" applyFill="1" applyBorder="1" applyAlignment="1">
      <alignment horizontal="center"/>
      <protection/>
    </xf>
    <xf numFmtId="1" fontId="27" fillId="31" borderId="100" xfId="56" applyNumberFormat="1" applyFont="1" applyFill="1" applyBorder="1" applyAlignment="1">
      <alignment horizontal="center"/>
      <protection/>
    </xf>
    <xf numFmtId="10" fontId="27" fillId="31" borderId="100" xfId="56" applyNumberFormat="1" applyFont="1" applyFill="1" applyBorder="1" applyAlignment="1">
      <alignment horizontal="center"/>
      <protection/>
    </xf>
    <xf numFmtId="173" fontId="0" fillId="31" borderId="100" xfId="56" applyNumberFormat="1" applyFont="1" applyFill="1" applyBorder="1">
      <alignment/>
      <protection/>
    </xf>
    <xf numFmtId="173" fontId="20" fillId="31" borderId="101" xfId="56" applyNumberFormat="1" applyFont="1" applyFill="1" applyBorder="1">
      <alignment/>
      <protection/>
    </xf>
    <xf numFmtId="4" fontId="20" fillId="31" borderId="40" xfId="56" applyNumberFormat="1" applyFont="1" applyFill="1" applyBorder="1">
      <alignment/>
      <protection/>
    </xf>
    <xf numFmtId="4" fontId="20" fillId="31" borderId="102" xfId="56" applyNumberFormat="1" applyFont="1" applyFill="1" applyBorder="1">
      <alignment/>
      <protection/>
    </xf>
    <xf numFmtId="4" fontId="20" fillId="31" borderId="101" xfId="56" applyNumberFormat="1" applyFont="1" applyFill="1" applyBorder="1">
      <alignment/>
      <protection/>
    </xf>
    <xf numFmtId="10" fontId="21" fillId="31" borderId="79" xfId="56" applyNumberFormat="1" applyFont="1" applyFill="1" applyBorder="1">
      <alignment/>
      <protection/>
    </xf>
    <xf numFmtId="10" fontId="21" fillId="31" borderId="101" xfId="56" applyNumberFormat="1" applyFont="1" applyFill="1" applyBorder="1">
      <alignment/>
      <protection/>
    </xf>
    <xf numFmtId="1" fontId="28" fillId="31" borderId="96" xfId="56" applyNumberFormat="1" applyFont="1" applyFill="1" applyBorder="1">
      <alignment/>
      <protection/>
    </xf>
    <xf numFmtId="173" fontId="20" fillId="31" borderId="100" xfId="56" applyNumberFormat="1" applyFont="1" applyFill="1" applyBorder="1">
      <alignment/>
      <protection/>
    </xf>
    <xf numFmtId="4" fontId="20" fillId="31" borderId="103" xfId="56" applyNumberFormat="1" applyFont="1" applyFill="1" applyBorder="1">
      <alignment/>
      <protection/>
    </xf>
    <xf numFmtId="4" fontId="20" fillId="31" borderId="104" xfId="56" applyNumberFormat="1" applyFont="1" applyFill="1" applyBorder="1">
      <alignment/>
      <protection/>
    </xf>
    <xf numFmtId="4" fontId="20" fillId="31" borderId="100" xfId="56" applyNumberFormat="1" applyFont="1" applyFill="1" applyBorder="1">
      <alignment/>
      <protection/>
    </xf>
    <xf numFmtId="10" fontId="21" fillId="31" borderId="96" xfId="56" applyNumberFormat="1" applyFont="1" applyFill="1" applyBorder="1">
      <alignment/>
      <protection/>
    </xf>
    <xf numFmtId="10" fontId="21" fillId="31" borderId="100" xfId="56" applyNumberFormat="1" applyFont="1" applyFill="1" applyBorder="1">
      <alignment/>
      <protection/>
    </xf>
    <xf numFmtId="1" fontId="20" fillId="31" borderId="100" xfId="56" applyNumberFormat="1" applyFont="1" applyFill="1" applyBorder="1">
      <alignment/>
      <protection/>
    </xf>
    <xf numFmtId="0" fontId="0" fillId="31" borderId="105" xfId="56" applyNumberFormat="1" applyFont="1" applyFill="1" applyBorder="1" applyAlignment="1">
      <alignment horizontal="center"/>
      <protection/>
    </xf>
    <xf numFmtId="0" fontId="0" fillId="31" borderId="100" xfId="56" applyFont="1" applyFill="1" applyBorder="1" applyAlignment="1">
      <alignment horizontal="center"/>
      <protection/>
    </xf>
    <xf numFmtId="173" fontId="20" fillId="31" borderId="106" xfId="56" applyNumberFormat="1" applyFont="1" applyFill="1" applyBorder="1">
      <alignment/>
      <protection/>
    </xf>
    <xf numFmtId="1" fontId="0" fillId="31" borderId="101" xfId="56" applyNumberFormat="1" applyFont="1" applyFill="1" applyBorder="1">
      <alignment/>
      <protection/>
    </xf>
    <xf numFmtId="1" fontId="0" fillId="31" borderId="52" xfId="56" applyNumberFormat="1" applyFont="1" applyFill="1" applyBorder="1">
      <alignment/>
      <protection/>
    </xf>
    <xf numFmtId="1" fontId="0" fillId="31" borderId="100" xfId="56" applyNumberFormat="1" applyFont="1" applyFill="1" applyBorder="1">
      <alignment/>
      <protection/>
    </xf>
    <xf numFmtId="1" fontId="28" fillId="31" borderId="52" xfId="55" applyNumberFormat="1" applyFont="1" applyFill="1" applyBorder="1">
      <alignment/>
      <protection/>
    </xf>
    <xf numFmtId="0" fontId="33" fillId="31" borderId="52" xfId="0" applyFont="1" applyFill="1" applyBorder="1" applyAlignment="1">
      <alignment wrapText="1"/>
    </xf>
    <xf numFmtId="0" fontId="20" fillId="31" borderId="52" xfId="0" applyFont="1" applyFill="1" applyBorder="1" applyAlignment="1">
      <alignment/>
    </xf>
    <xf numFmtId="3" fontId="33" fillId="31" borderId="52" xfId="0" applyNumberFormat="1" applyFont="1" applyFill="1" applyBorder="1" applyAlignment="1">
      <alignment vertical="center"/>
    </xf>
    <xf numFmtId="0" fontId="28" fillId="31" borderId="52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/>
    </xf>
    <xf numFmtId="0" fontId="18" fillId="31" borderId="0" xfId="55" applyFont="1" applyFill="1" applyBorder="1" applyAlignment="1">
      <alignment horizontal="left" vertical="center"/>
      <protection/>
    </xf>
    <xf numFmtId="0" fontId="20" fillId="31" borderId="0" xfId="56" applyFont="1" applyFill="1" applyBorder="1" applyAlignment="1">
      <alignment horizontal="center" vertical="center"/>
      <protection/>
    </xf>
    <xf numFmtId="0" fontId="20" fillId="31" borderId="0" xfId="56" applyFont="1" applyFill="1" applyBorder="1" applyAlignment="1">
      <alignment wrapText="1"/>
      <protection/>
    </xf>
    <xf numFmtId="3" fontId="20" fillId="31" borderId="0" xfId="56" applyNumberFormat="1" applyFont="1" applyFill="1" applyBorder="1">
      <alignment/>
      <protection/>
    </xf>
    <xf numFmtId="4" fontId="19" fillId="31" borderId="101" xfId="56" applyNumberFormat="1" applyFont="1" applyFill="1" applyBorder="1" applyAlignment="1">
      <alignment horizontal="center" vertical="center"/>
      <protection/>
    </xf>
    <xf numFmtId="10" fontId="21" fillId="31" borderId="101" xfId="56" applyNumberFormat="1" applyFont="1" applyFill="1" applyBorder="1" applyAlignment="1">
      <alignment horizontal="center" vertical="center"/>
      <protection/>
    </xf>
    <xf numFmtId="0" fontId="0" fillId="31" borderId="107" xfId="56" applyFont="1" applyFill="1" applyBorder="1" applyAlignment="1">
      <alignment horizontal="center"/>
      <protection/>
    </xf>
    <xf numFmtId="173" fontId="20" fillId="31" borderId="40" xfId="56" applyNumberFormat="1" applyFont="1" applyFill="1" applyBorder="1">
      <alignment/>
      <protection/>
    </xf>
    <xf numFmtId="173" fontId="20" fillId="31" borderId="103" xfId="56" applyNumberFormat="1" applyFont="1" applyFill="1" applyBorder="1">
      <alignment/>
      <protection/>
    </xf>
    <xf numFmtId="0" fontId="0" fillId="31" borderId="52" xfId="56" applyFont="1" applyFill="1" applyBorder="1" applyAlignment="1">
      <alignment horizontal="center"/>
      <protection/>
    </xf>
    <xf numFmtId="0" fontId="28" fillId="31" borderId="16" xfId="55" applyFont="1" applyFill="1" applyBorder="1" applyAlignment="1">
      <alignment horizontal="right" wrapText="1"/>
      <protection/>
    </xf>
    <xf numFmtId="2" fontId="28" fillId="31" borderId="16" xfId="55" applyNumberFormat="1" applyFont="1" applyFill="1" applyBorder="1">
      <alignment/>
      <protection/>
    </xf>
    <xf numFmtId="2" fontId="20" fillId="31" borderId="16" xfId="55" applyNumberFormat="1" applyFont="1" applyFill="1" applyBorder="1">
      <alignment/>
      <protection/>
    </xf>
    <xf numFmtId="0" fontId="20" fillId="31" borderId="16" xfId="55" applyFont="1" applyFill="1" applyBorder="1" applyAlignment="1">
      <alignment horizontal="left" vertical="center" wrapText="1"/>
      <protection/>
    </xf>
    <xf numFmtId="1" fontId="20" fillId="31" borderId="16" xfId="55" applyNumberFormat="1" applyFont="1" applyFill="1" applyBorder="1" applyAlignment="1">
      <alignment horizontal="right" wrapText="1"/>
      <protection/>
    </xf>
    <xf numFmtId="1" fontId="20" fillId="31" borderId="16" xfId="55" applyNumberFormat="1" applyFont="1" applyFill="1" applyBorder="1">
      <alignment/>
      <protection/>
    </xf>
    <xf numFmtId="1" fontId="28" fillId="31" borderId="16" xfId="55" applyNumberFormat="1" applyFont="1" applyFill="1" applyBorder="1">
      <alignment/>
      <protection/>
    </xf>
    <xf numFmtId="1" fontId="20" fillId="31" borderId="0" xfId="55" applyNumberFormat="1" applyFont="1" applyFill="1" applyBorder="1" applyAlignment="1">
      <alignment horizontal="right"/>
      <protection/>
    </xf>
    <xf numFmtId="1" fontId="35" fillId="31" borderId="108" xfId="56" applyNumberFormat="1" applyFont="1" applyFill="1" applyBorder="1" applyAlignment="1">
      <alignment horizontal="center" vertical="center" wrapText="1"/>
      <protection/>
    </xf>
    <xf numFmtId="3" fontId="0" fillId="31" borderId="109" xfId="56" applyNumberFormat="1" applyFont="1" applyFill="1" applyBorder="1" applyAlignment="1">
      <alignment horizontal="center"/>
      <protection/>
    </xf>
    <xf numFmtId="1" fontId="20" fillId="31" borderId="70" xfId="56" applyNumberFormat="1" applyFont="1" applyFill="1" applyBorder="1">
      <alignment/>
      <protection/>
    </xf>
    <xf numFmtId="1" fontId="20" fillId="31" borderId="68" xfId="56" applyNumberFormat="1" applyFont="1" applyFill="1" applyBorder="1">
      <alignment/>
      <protection/>
    </xf>
    <xf numFmtId="1" fontId="20" fillId="31" borderId="33" xfId="56" applyNumberFormat="1" applyFont="1" applyFill="1" applyBorder="1" applyAlignment="1">
      <alignment horizontal="right"/>
      <protection/>
    </xf>
    <xf numFmtId="1" fontId="20" fillId="31" borderId="68" xfId="56" applyNumberFormat="1" applyFont="1" applyFill="1" applyBorder="1" applyAlignment="1">
      <alignment horizontal="right"/>
      <protection/>
    </xf>
    <xf numFmtId="1" fontId="20" fillId="31" borderId="110" xfId="56" applyNumberFormat="1" applyFont="1" applyFill="1" applyBorder="1">
      <alignment/>
      <protection/>
    </xf>
    <xf numFmtId="1" fontId="20" fillId="31" borderId="68" xfId="55" applyNumberFormat="1" applyFont="1" applyFill="1" applyBorder="1" applyAlignment="1">
      <alignment horizontal="right" wrapText="1"/>
      <protection/>
    </xf>
    <xf numFmtId="1" fontId="28" fillId="31" borderId="78" xfId="56" applyNumberFormat="1" applyFont="1" applyFill="1" applyBorder="1">
      <alignment/>
      <protection/>
    </xf>
    <xf numFmtId="1" fontId="28" fillId="31" borderId="78" xfId="56" applyNumberFormat="1" applyFont="1" applyFill="1" applyBorder="1" applyAlignment="1">
      <alignment horizontal="right"/>
      <protection/>
    </xf>
    <xf numFmtId="1" fontId="28" fillId="31" borderId="68" xfId="56" applyNumberFormat="1" applyFont="1" applyFill="1" applyBorder="1">
      <alignment/>
      <protection/>
    </xf>
    <xf numFmtId="1" fontId="28" fillId="31" borderId="68" xfId="56" applyNumberFormat="1" applyFont="1" applyFill="1" applyBorder="1" applyAlignment="1">
      <alignment horizontal="right"/>
      <protection/>
    </xf>
    <xf numFmtId="1" fontId="28" fillId="31" borderId="68" xfId="56" applyNumberFormat="1" applyFont="1" applyFill="1" applyBorder="1" applyAlignment="1">
      <alignment horizontal="center"/>
      <protection/>
    </xf>
    <xf numFmtId="173" fontId="28" fillId="31" borderId="68" xfId="56" applyNumberFormat="1" applyFont="1" applyFill="1" applyBorder="1" applyAlignment="1">
      <alignment horizontal="center"/>
      <protection/>
    </xf>
    <xf numFmtId="173" fontId="28" fillId="31" borderId="68" xfId="56" applyNumberFormat="1" applyFont="1" applyFill="1" applyBorder="1">
      <alignment/>
      <protection/>
    </xf>
    <xf numFmtId="173" fontId="0" fillId="31" borderId="68" xfId="56" applyNumberFormat="1" applyFont="1" applyFill="1" applyBorder="1">
      <alignment/>
      <protection/>
    </xf>
    <xf numFmtId="173" fontId="0" fillId="31" borderId="111" xfId="56" applyNumberFormat="1" applyFont="1" applyFill="1" applyBorder="1">
      <alignment/>
      <protection/>
    </xf>
    <xf numFmtId="0" fontId="42" fillId="0" borderId="16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29" xfId="0" applyFont="1" applyFill="1" applyBorder="1" applyAlignment="1">
      <alignment/>
    </xf>
    <xf numFmtId="0" fontId="42" fillId="31" borderId="29" xfId="0" applyFont="1" applyFill="1" applyBorder="1" applyAlignment="1">
      <alignment/>
    </xf>
    <xf numFmtId="0" fontId="33" fillId="0" borderId="43" xfId="0" applyFont="1" applyFill="1" applyBorder="1" applyAlignment="1">
      <alignment wrapText="1"/>
    </xf>
    <xf numFmtId="3" fontId="33" fillId="0" borderId="52" xfId="0" applyNumberFormat="1" applyFont="1" applyFill="1" applyBorder="1" applyAlignment="1">
      <alignment vertical="center"/>
    </xf>
    <xf numFmtId="3" fontId="33" fillId="0" borderId="13" xfId="0" applyNumberFormat="1" applyFont="1" applyFill="1" applyBorder="1" applyAlignment="1">
      <alignment/>
    </xf>
    <xf numFmtId="0" fontId="33" fillId="0" borderId="33" xfId="0" applyFont="1" applyFill="1" applyBorder="1" applyAlignment="1">
      <alignment wrapText="1"/>
    </xf>
    <xf numFmtId="3" fontId="33" fillId="0" borderId="52" xfId="0" applyNumberFormat="1" applyFont="1" applyFill="1" applyBorder="1" applyAlignment="1">
      <alignment/>
    </xf>
    <xf numFmtId="0" fontId="28" fillId="0" borderId="52" xfId="0" applyFont="1" applyFill="1" applyBorder="1" applyAlignment="1">
      <alignment wrapText="1"/>
    </xf>
    <xf numFmtId="0" fontId="28" fillId="0" borderId="52" xfId="0" applyNumberFormat="1" applyFont="1" applyFill="1" applyBorder="1" applyAlignment="1">
      <alignment horizontal="right"/>
    </xf>
    <xf numFmtId="3" fontId="33" fillId="0" borderId="34" xfId="0" applyNumberFormat="1" applyFont="1" applyFill="1" applyBorder="1" applyAlignment="1">
      <alignment/>
    </xf>
    <xf numFmtId="3" fontId="33" fillId="0" borderId="101" xfId="0" applyNumberFormat="1" applyFont="1" applyFill="1" applyBorder="1" applyAlignment="1">
      <alignment/>
    </xf>
    <xf numFmtId="0" fontId="33" fillId="0" borderId="40" xfId="0" applyFont="1" applyFill="1" applyBorder="1" applyAlignment="1">
      <alignment wrapText="1"/>
    </xf>
    <xf numFmtId="3" fontId="28" fillId="0" borderId="34" xfId="0" applyNumberFormat="1" applyFont="1" applyFill="1" applyBorder="1" applyAlignment="1">
      <alignment/>
    </xf>
    <xf numFmtId="0" fontId="20" fillId="0" borderId="32" xfId="0" applyFont="1" applyFill="1" applyBorder="1" applyAlignment="1">
      <alignment/>
    </xf>
    <xf numFmtId="3" fontId="33" fillId="0" borderId="33" xfId="0" applyNumberFormat="1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3" fontId="30" fillId="0" borderId="0" xfId="0" applyNumberFormat="1" applyFont="1" applyFill="1" applyBorder="1" applyAlignment="1">
      <alignment vertical="center"/>
    </xf>
    <xf numFmtId="3" fontId="18" fillId="0" borderId="36" xfId="0" applyNumberFormat="1" applyFont="1" applyFill="1" applyBorder="1" applyAlignment="1">
      <alignment/>
    </xf>
    <xf numFmtId="0" fontId="28" fillId="0" borderId="33" xfId="54" applyFont="1" applyFill="1" applyBorder="1" applyAlignment="1">
      <alignment wrapText="1"/>
      <protection/>
    </xf>
    <xf numFmtId="3" fontId="26" fillId="0" borderId="32" xfId="54" applyNumberFormat="1" applyFont="1" applyFill="1" applyBorder="1">
      <alignment/>
      <protection/>
    </xf>
    <xf numFmtId="0" fontId="28" fillId="0" borderId="96" xfId="0" applyFont="1" applyFill="1" applyBorder="1" applyAlignment="1">
      <alignment/>
    </xf>
    <xf numFmtId="3" fontId="24" fillId="30" borderId="36" xfId="54" applyNumberFormat="1" applyFont="1" applyFill="1" applyBorder="1">
      <alignment/>
      <protection/>
    </xf>
    <xf numFmtId="0" fontId="20" fillId="0" borderId="16" xfId="0" applyFont="1" applyFill="1" applyBorder="1" applyAlignment="1">
      <alignment horizontal="right" vertical="center" wrapText="1"/>
    </xf>
    <xf numFmtId="3" fontId="28" fillId="0" borderId="36" xfId="0" applyNumberFormat="1" applyFont="1" applyFill="1" applyBorder="1" applyAlignment="1">
      <alignment/>
    </xf>
    <xf numFmtId="3" fontId="28" fillId="0" borderId="52" xfId="0" applyNumberFormat="1" applyFont="1" applyFill="1" applyBorder="1" applyAlignment="1">
      <alignment/>
    </xf>
    <xf numFmtId="3" fontId="33" fillId="0" borderId="100" xfId="0" applyNumberFormat="1" applyFont="1" applyFill="1" applyBorder="1" applyAlignment="1">
      <alignment vertical="center"/>
    </xf>
    <xf numFmtId="0" fontId="28" fillId="0" borderId="52" xfId="0" applyFont="1" applyFill="1" applyBorder="1" applyAlignment="1">
      <alignment/>
    </xf>
    <xf numFmtId="0" fontId="28" fillId="31" borderId="52" xfId="0" applyFont="1" applyFill="1" applyBorder="1" applyAlignment="1">
      <alignment/>
    </xf>
    <xf numFmtId="0" fontId="33" fillId="0" borderId="112" xfId="0" applyFont="1" applyFill="1" applyBorder="1" applyAlignment="1">
      <alignment wrapText="1"/>
    </xf>
    <xf numFmtId="0" fontId="28" fillId="0" borderId="100" xfId="0" applyFont="1" applyFill="1" applyBorder="1" applyAlignment="1">
      <alignment wrapText="1"/>
    </xf>
    <xf numFmtId="0" fontId="28" fillId="0" borderId="100" xfId="0" applyFont="1" applyFill="1" applyBorder="1" applyAlignment="1">
      <alignment/>
    </xf>
    <xf numFmtId="0" fontId="20" fillId="0" borderId="100" xfId="0" applyFont="1" applyFill="1" applyBorder="1" applyAlignment="1">
      <alignment/>
    </xf>
    <xf numFmtId="0" fontId="28" fillId="0" borderId="100" xfId="0" applyNumberFormat="1" applyFont="1" applyFill="1" applyBorder="1" applyAlignment="1">
      <alignment horizontal="right"/>
    </xf>
    <xf numFmtId="0" fontId="28" fillId="0" borderId="100" xfId="0" applyFont="1" applyFill="1" applyBorder="1" applyAlignment="1">
      <alignment/>
    </xf>
    <xf numFmtId="0" fontId="28" fillId="0" borderId="113" xfId="0" applyFont="1" applyFill="1" applyBorder="1" applyAlignment="1">
      <alignment wrapText="1"/>
    </xf>
    <xf numFmtId="0" fontId="20" fillId="0" borderId="35" xfId="0" applyFont="1" applyFill="1" applyBorder="1" applyAlignment="1">
      <alignment/>
    </xf>
    <xf numFmtId="3" fontId="33" fillId="0" borderId="105" xfId="0" applyNumberFormat="1" applyFont="1" applyFill="1" applyBorder="1" applyAlignment="1">
      <alignment vertical="center"/>
    </xf>
    <xf numFmtId="0" fontId="20" fillId="0" borderId="59" xfId="0" applyFont="1" applyFill="1" applyBorder="1" applyAlignment="1">
      <alignment/>
    </xf>
    <xf numFmtId="0" fontId="28" fillId="0" borderId="101" xfId="0" applyNumberFormat="1" applyFont="1" applyFill="1" applyBorder="1" applyAlignment="1">
      <alignment horizontal="right"/>
    </xf>
    <xf numFmtId="3" fontId="33" fillId="0" borderId="58" xfId="0" applyNumberFormat="1" applyFont="1" applyFill="1" applyBorder="1" applyAlignment="1">
      <alignment/>
    </xf>
    <xf numFmtId="0" fontId="28" fillId="0" borderId="35" xfId="0" applyFont="1" applyFill="1" applyBorder="1" applyAlignment="1">
      <alignment/>
    </xf>
    <xf numFmtId="0" fontId="28" fillId="0" borderId="114" xfId="0" applyFont="1" applyFill="1" applyBorder="1" applyAlignment="1">
      <alignment/>
    </xf>
    <xf numFmtId="0" fontId="20" fillId="31" borderId="16" xfId="55" applyFont="1" applyFill="1" applyBorder="1" applyAlignment="1">
      <alignment horizontal="left" vertical="top" wrapText="1"/>
      <protection/>
    </xf>
    <xf numFmtId="173" fontId="19" fillId="31" borderId="101" xfId="0" applyNumberFormat="1" applyFont="1" applyFill="1" applyBorder="1" applyAlignment="1">
      <alignment horizontal="center" vertical="center" wrapText="1"/>
    </xf>
    <xf numFmtId="0" fontId="19" fillId="31" borderId="70" xfId="56" applyFont="1" applyFill="1" applyBorder="1" applyAlignment="1">
      <alignment horizontal="center" vertical="center"/>
      <protection/>
    </xf>
    <xf numFmtId="0" fontId="19" fillId="31" borderId="75" xfId="56" applyFont="1" applyFill="1" applyBorder="1" applyAlignment="1">
      <alignment horizontal="center" vertical="center"/>
      <protection/>
    </xf>
    <xf numFmtId="0" fontId="19" fillId="31" borderId="13" xfId="56" applyFont="1" applyFill="1" applyBorder="1" applyAlignment="1">
      <alignment horizontal="left" vertical="top" wrapText="1"/>
      <protection/>
    </xf>
    <xf numFmtId="0" fontId="19" fillId="31" borderId="69" xfId="56" applyFont="1" applyFill="1" applyBorder="1" applyAlignment="1">
      <alignment horizontal="left" vertical="top" wrapText="1"/>
      <protection/>
    </xf>
    <xf numFmtId="0" fontId="19" fillId="31" borderId="13" xfId="56" applyFont="1" applyFill="1" applyBorder="1" applyAlignment="1">
      <alignment horizontal="center" vertical="center"/>
      <protection/>
    </xf>
    <xf numFmtId="0" fontId="19" fillId="31" borderId="13" xfId="56" applyFont="1" applyFill="1" applyBorder="1" applyAlignment="1">
      <alignment horizontal="left" vertical="center" wrapText="1"/>
      <protection/>
    </xf>
    <xf numFmtId="0" fontId="19" fillId="31" borderId="69" xfId="56" applyFont="1" applyFill="1" applyBorder="1" applyAlignment="1">
      <alignment horizontal="left" vertical="center" wrapText="1"/>
      <protection/>
    </xf>
    <xf numFmtId="0" fontId="0" fillId="31" borderId="69" xfId="56" applyFont="1" applyFill="1" applyBorder="1" applyAlignment="1">
      <alignment vertical="top" wrapText="1"/>
      <protection/>
    </xf>
    <xf numFmtId="0" fontId="0" fillId="31" borderId="69" xfId="56" applyFont="1" applyFill="1" applyBorder="1" applyAlignment="1">
      <alignment horizontal="left" vertical="top" wrapText="1"/>
      <protection/>
    </xf>
    <xf numFmtId="0" fontId="19" fillId="31" borderId="67" xfId="56" applyFont="1" applyFill="1" applyBorder="1" applyAlignment="1">
      <alignment horizontal="left" vertical="top" wrapText="1"/>
      <protection/>
    </xf>
    <xf numFmtId="0" fontId="19" fillId="31" borderId="13" xfId="55" applyFont="1" applyFill="1" applyBorder="1" applyAlignment="1">
      <alignment horizontal="left" vertical="top" wrapText="1"/>
      <protection/>
    </xf>
    <xf numFmtId="0" fontId="19" fillId="31" borderId="69" xfId="55" applyFont="1" applyFill="1" applyBorder="1" applyAlignment="1">
      <alignment horizontal="left" vertical="top" wrapText="1"/>
      <protection/>
    </xf>
    <xf numFmtId="0" fontId="20" fillId="31" borderId="0" xfId="56" applyFont="1" applyFill="1" applyBorder="1" applyAlignment="1">
      <alignment horizontal="center"/>
      <protection/>
    </xf>
    <xf numFmtId="173" fontId="35" fillId="31" borderId="115" xfId="56" applyNumberFormat="1" applyFont="1" applyFill="1" applyBorder="1" applyAlignment="1">
      <alignment horizontal="center" vertical="center" wrapText="1"/>
      <protection/>
    </xf>
    <xf numFmtId="173" fontId="35" fillId="31" borderId="116" xfId="56" applyNumberFormat="1" applyFont="1" applyFill="1" applyBorder="1" applyAlignment="1">
      <alignment horizontal="center" vertical="center" wrapText="1"/>
      <protection/>
    </xf>
    <xf numFmtId="3" fontId="34" fillId="31" borderId="0" xfId="56" applyNumberFormat="1" applyFont="1" applyFill="1" applyBorder="1" applyAlignment="1">
      <alignment horizontal="center" vertical="center" wrapText="1"/>
      <protection/>
    </xf>
    <xf numFmtId="3" fontId="19" fillId="31" borderId="0" xfId="56" applyNumberFormat="1" applyFont="1" applyFill="1" applyBorder="1" applyAlignment="1">
      <alignment horizontal="right" vertical="top" wrapText="1"/>
      <protection/>
    </xf>
    <xf numFmtId="0" fontId="42" fillId="0" borderId="117" xfId="0" applyFont="1" applyFill="1" applyBorder="1" applyAlignment="1">
      <alignment/>
    </xf>
    <xf numFmtId="0" fontId="20" fillId="0" borderId="118" xfId="0" applyFont="1" applyFill="1" applyBorder="1" applyAlignment="1">
      <alignment horizontal="right" vertical="center" wrapText="1"/>
    </xf>
    <xf numFmtId="0" fontId="33" fillId="0" borderId="56" xfId="0" applyFont="1" applyFill="1" applyBorder="1" applyAlignment="1">
      <alignment wrapText="1"/>
    </xf>
    <xf numFmtId="0" fontId="42" fillId="31" borderId="52" xfId="0" applyFont="1" applyFill="1" applyBorder="1" applyAlignment="1">
      <alignment/>
    </xf>
    <xf numFmtId="0" fontId="42" fillId="0" borderId="52" xfId="0" applyFont="1" applyFill="1" applyBorder="1" applyAlignment="1">
      <alignment/>
    </xf>
    <xf numFmtId="0" fontId="33" fillId="0" borderId="52" xfId="0" applyFont="1" applyBorder="1" applyAlignment="1">
      <alignment wrapText="1"/>
    </xf>
    <xf numFmtId="0" fontId="23" fillId="31" borderId="0" xfId="55" applyFont="1" applyFill="1" applyAlignment="1">
      <alignment horizontal="left" vertical="center"/>
      <protection/>
    </xf>
    <xf numFmtId="0" fontId="20" fillId="31" borderId="0" xfId="55" applyFont="1" applyFill="1" applyAlignment="1">
      <alignment horizontal="center" vertical="center"/>
      <protection/>
    </xf>
    <xf numFmtId="0" fontId="20" fillId="31" borderId="0" xfId="55" applyFont="1" applyFill="1" applyBorder="1" applyAlignment="1">
      <alignment vertical="center"/>
      <protection/>
    </xf>
    <xf numFmtId="0" fontId="20" fillId="31" borderId="0" xfId="55" applyFont="1" applyFill="1" applyAlignment="1">
      <alignment wrapText="1"/>
      <protection/>
    </xf>
    <xf numFmtId="0" fontId="20" fillId="31" borderId="0" xfId="55" applyFont="1" applyFill="1" applyAlignment="1">
      <alignment horizontal="center"/>
      <protection/>
    </xf>
    <xf numFmtId="0" fontId="20" fillId="31" borderId="0" xfId="55" applyFont="1" applyFill="1" applyAlignment="1">
      <alignment horizontal="right"/>
      <protection/>
    </xf>
    <xf numFmtId="0" fontId="28" fillId="31" borderId="0" xfId="55" applyFont="1" applyFill="1" applyAlignment="1">
      <alignment horizontal="right"/>
      <protection/>
    </xf>
    <xf numFmtId="0" fontId="28" fillId="31" borderId="0" xfId="55" applyFont="1" applyFill="1" applyBorder="1" applyAlignment="1">
      <alignment horizontal="center"/>
      <protection/>
    </xf>
    <xf numFmtId="0" fontId="19" fillId="31" borderId="13" xfId="55" applyFont="1" applyFill="1" applyBorder="1" applyAlignment="1">
      <alignment horizontal="left" vertical="top" wrapText="1"/>
      <protection/>
    </xf>
    <xf numFmtId="3" fontId="22" fillId="31" borderId="0" xfId="55" applyNumberFormat="1" applyFont="1" applyFill="1" applyBorder="1">
      <alignment/>
      <protection/>
    </xf>
    <xf numFmtId="0" fontId="28" fillId="31" borderId="0" xfId="55" applyFont="1" applyFill="1" applyAlignment="1">
      <alignment horizontal="right"/>
      <protection/>
    </xf>
    <xf numFmtId="0" fontId="20" fillId="31" borderId="0" xfId="55" applyFont="1" applyFill="1" applyBorder="1" applyAlignment="1">
      <alignment horizontal="center" vertical="center"/>
      <protection/>
    </xf>
    <xf numFmtId="0" fontId="20" fillId="31" borderId="0" xfId="55" applyFont="1" applyFill="1" applyBorder="1" applyAlignment="1">
      <alignment wrapText="1"/>
      <protection/>
    </xf>
    <xf numFmtId="0" fontId="20" fillId="31" borderId="0" xfId="55" applyFont="1" applyFill="1" applyBorder="1" applyAlignment="1">
      <alignment horizontal="center"/>
      <protection/>
    </xf>
    <xf numFmtId="0" fontId="20" fillId="31" borderId="0" xfId="55" applyFont="1" applyFill="1" applyBorder="1" applyAlignment="1">
      <alignment horizontal="right"/>
      <protection/>
    </xf>
    <xf numFmtId="0" fontId="28" fillId="31" borderId="0" xfId="55" applyFont="1" applyFill="1" applyBorder="1" applyAlignment="1">
      <alignment horizontal="right"/>
      <protection/>
    </xf>
    <xf numFmtId="0" fontId="20" fillId="31" borderId="0" xfId="55" applyFont="1" applyFill="1" applyBorder="1">
      <alignment/>
      <protection/>
    </xf>
    <xf numFmtId="0" fontId="20" fillId="31" borderId="119" xfId="55" applyFont="1" applyFill="1" applyBorder="1" applyAlignment="1">
      <alignment horizontal="center" vertical="center"/>
      <protection/>
    </xf>
    <xf numFmtId="0" fontId="20" fillId="31" borderId="119" xfId="55" applyFont="1" applyFill="1" applyBorder="1" applyAlignment="1">
      <alignment wrapText="1"/>
      <protection/>
    </xf>
    <xf numFmtId="0" fontId="20" fillId="31" borderId="119" xfId="55" applyFont="1" applyFill="1" applyBorder="1" applyAlignment="1">
      <alignment horizontal="center"/>
      <protection/>
    </xf>
    <xf numFmtId="0" fontId="20" fillId="31" borderId="119" xfId="55" applyFont="1" applyFill="1" applyBorder="1" applyAlignment="1">
      <alignment horizontal="right"/>
      <protection/>
    </xf>
    <xf numFmtId="0" fontId="20" fillId="31" borderId="52" xfId="56" applyFont="1" applyFill="1" applyBorder="1" applyAlignment="1">
      <alignment horizontal="center" vertical="center" wrapText="1"/>
      <protection/>
    </xf>
    <xf numFmtId="0" fontId="20" fillId="31" borderId="120" xfId="56" applyFont="1" applyFill="1" applyBorder="1" applyAlignment="1">
      <alignment horizontal="center" vertical="center"/>
      <protection/>
    </xf>
    <xf numFmtId="0" fontId="20" fillId="31" borderId="16" xfId="56" applyFont="1" applyFill="1" applyBorder="1" applyAlignment="1">
      <alignment horizontal="center" vertical="center"/>
      <protection/>
    </xf>
    <xf numFmtId="0" fontId="20" fillId="31" borderId="16" xfId="55" applyFont="1" applyFill="1" applyBorder="1" applyAlignment="1">
      <alignment horizontal="center" wrapText="1"/>
      <protection/>
    </xf>
    <xf numFmtId="0" fontId="20" fillId="31" borderId="118" xfId="55" applyFont="1" applyFill="1" applyBorder="1" applyAlignment="1">
      <alignment horizontal="center"/>
      <protection/>
    </xf>
    <xf numFmtId="0" fontId="20" fillId="31" borderId="16" xfId="55" applyFont="1" applyFill="1" applyBorder="1" applyAlignment="1">
      <alignment horizontal="center"/>
      <protection/>
    </xf>
    <xf numFmtId="0" fontId="21" fillId="31" borderId="0" xfId="55" applyFont="1" applyFill="1" applyBorder="1" applyAlignment="1">
      <alignment horizontal="center"/>
      <protection/>
    </xf>
    <xf numFmtId="0" fontId="21" fillId="31" borderId="0" xfId="55" applyFont="1" applyFill="1" applyAlignment="1">
      <alignment horizontal="center"/>
      <protection/>
    </xf>
    <xf numFmtId="0" fontId="20" fillId="31" borderId="13" xfId="56" applyFont="1" applyFill="1" applyBorder="1" applyAlignment="1">
      <alignment vertical="top" wrapText="1"/>
      <protection/>
    </xf>
    <xf numFmtId="0" fontId="20" fillId="31" borderId="120" xfId="55" applyFont="1" applyFill="1" applyBorder="1" applyAlignment="1">
      <alignment vertical="center" wrapText="1"/>
      <protection/>
    </xf>
    <xf numFmtId="0" fontId="20" fillId="31" borderId="121" xfId="55" applyFont="1" applyFill="1" applyBorder="1" applyAlignment="1">
      <alignment vertical="center" wrapText="1"/>
      <protection/>
    </xf>
    <xf numFmtId="0" fontId="20" fillId="31" borderId="122" xfId="55" applyFont="1" applyFill="1" applyBorder="1" applyAlignment="1">
      <alignment vertical="top" wrapText="1"/>
      <protection/>
    </xf>
    <xf numFmtId="0" fontId="28" fillId="31" borderId="123" xfId="0" applyFont="1" applyFill="1" applyBorder="1" applyAlignment="1">
      <alignment vertical="top" wrapText="1"/>
    </xf>
    <xf numFmtId="0" fontId="20" fillId="31" borderId="33" xfId="56" applyFont="1" applyFill="1" applyBorder="1" applyAlignment="1">
      <alignment vertical="center"/>
      <protection/>
    </xf>
    <xf numFmtId="0" fontId="20" fillId="31" borderId="32" xfId="56" applyFont="1" applyFill="1" applyBorder="1" applyAlignment="1">
      <alignment horizontal="left" vertical="center" wrapText="1"/>
      <protection/>
    </xf>
    <xf numFmtId="0" fontId="20" fillId="31" borderId="120" xfId="55" applyFont="1" applyFill="1" applyBorder="1" applyAlignment="1">
      <alignment horizontal="left" vertical="center" wrapText="1"/>
      <protection/>
    </xf>
    <xf numFmtId="0" fontId="28" fillId="31" borderId="16" xfId="55" applyFont="1" applyFill="1" applyBorder="1" applyAlignment="1">
      <alignment horizontal="right" wrapText="1"/>
      <protection/>
    </xf>
    <xf numFmtId="0" fontId="28" fillId="31" borderId="16" xfId="55" applyFont="1" applyFill="1" applyBorder="1" applyAlignment="1">
      <alignment horizontal="left" vertical="top" wrapText="1"/>
      <protection/>
    </xf>
    <xf numFmtId="0" fontId="28" fillId="31" borderId="118" xfId="0" applyFont="1" applyFill="1" applyBorder="1" applyAlignment="1">
      <alignment vertical="top" wrapText="1"/>
    </xf>
    <xf numFmtId="0" fontId="20" fillId="31" borderId="0" xfId="55" applyFont="1" applyFill="1" applyBorder="1" applyAlignment="1">
      <alignment vertical="center" wrapText="1"/>
      <protection/>
    </xf>
    <xf numFmtId="0" fontId="41" fillId="31" borderId="16" xfId="55" applyFont="1" applyFill="1" applyBorder="1" applyAlignment="1">
      <alignment horizontal="center" vertical="center" wrapText="1"/>
      <protection/>
    </xf>
    <xf numFmtId="0" fontId="41" fillId="31" borderId="16" xfId="55" applyFont="1" applyFill="1" applyBorder="1" applyAlignment="1">
      <alignment vertical="center" wrapText="1"/>
      <protection/>
    </xf>
    <xf numFmtId="0" fontId="43" fillId="31" borderId="0" xfId="55" applyFont="1" applyFill="1" applyBorder="1">
      <alignment/>
      <protection/>
    </xf>
    <xf numFmtId="0" fontId="43" fillId="31" borderId="0" xfId="55" applyFont="1" applyFill="1">
      <alignment/>
      <protection/>
    </xf>
    <xf numFmtId="2" fontId="28" fillId="31" borderId="16" xfId="55" applyNumberFormat="1" applyFont="1" applyFill="1" applyBorder="1" applyAlignment="1">
      <alignment wrapText="1"/>
      <protection/>
    </xf>
    <xf numFmtId="0" fontId="0" fillId="31" borderId="0" xfId="55" applyFont="1" applyFill="1" applyBorder="1" applyAlignment="1">
      <alignment wrapText="1"/>
      <protection/>
    </xf>
    <xf numFmtId="0" fontId="0" fillId="31" borderId="0" xfId="55" applyFont="1" applyFill="1" applyAlignment="1">
      <alignment wrapText="1"/>
      <protection/>
    </xf>
    <xf numFmtId="0" fontId="28" fillId="31" borderId="16" xfId="55" applyFont="1" applyFill="1" applyBorder="1" applyAlignment="1">
      <alignment horizontal="center" vertical="center" wrapText="1"/>
      <protection/>
    </xf>
    <xf numFmtId="2" fontId="28" fillId="31" borderId="16" xfId="55" applyNumberFormat="1" applyFont="1" applyFill="1" applyBorder="1" applyAlignment="1">
      <alignment horizontal="right" wrapText="1"/>
      <protection/>
    </xf>
    <xf numFmtId="0" fontId="28" fillId="31" borderId="0" xfId="55" applyFont="1" applyFill="1" applyBorder="1" applyAlignment="1">
      <alignment horizontal="center" vertical="center"/>
      <protection/>
    </xf>
    <xf numFmtId="0" fontId="28" fillId="31" borderId="0" xfId="55" applyFont="1" applyFill="1" applyBorder="1" applyAlignment="1">
      <alignment horizontal="left" vertical="top" wrapText="1"/>
      <protection/>
    </xf>
    <xf numFmtId="0" fontId="28" fillId="31" borderId="0" xfId="55" applyFont="1" applyFill="1" applyBorder="1" applyAlignment="1">
      <alignment horizontal="right"/>
      <protection/>
    </xf>
    <xf numFmtId="0" fontId="26" fillId="31" borderId="0" xfId="55" applyFont="1" applyFill="1" applyBorder="1" applyAlignment="1">
      <alignment horizontal="center" vertical="center"/>
      <protection/>
    </xf>
    <xf numFmtId="0" fontId="28" fillId="31" borderId="0" xfId="55" applyFont="1" applyFill="1" applyBorder="1" applyAlignment="1">
      <alignment vertical="center"/>
      <protection/>
    </xf>
    <xf numFmtId="0" fontId="28" fillId="31" borderId="0" xfId="55" applyFont="1" applyFill="1" applyBorder="1" applyAlignment="1">
      <alignment wrapText="1"/>
      <protection/>
    </xf>
    <xf numFmtId="0" fontId="28" fillId="31" borderId="0" xfId="55" applyFont="1" applyFill="1" applyAlignment="1">
      <alignment horizontal="center" vertical="center"/>
      <protection/>
    </xf>
    <xf numFmtId="0" fontId="28" fillId="31" borderId="0" xfId="55" applyFont="1" applyFill="1" applyAlignment="1">
      <alignment wrapText="1"/>
      <protection/>
    </xf>
    <xf numFmtId="0" fontId="28" fillId="31" borderId="0" xfId="55" applyFont="1" applyFill="1" applyAlignment="1">
      <alignment horizontal="center"/>
      <protection/>
    </xf>
    <xf numFmtId="0" fontId="19" fillId="31" borderId="80" xfId="56" applyFont="1" applyFill="1" applyBorder="1" applyAlignment="1">
      <alignment horizontal="center" vertical="center"/>
      <protection/>
    </xf>
    <xf numFmtId="0" fontId="19" fillId="31" borderId="76" xfId="56" applyFont="1" applyFill="1" applyBorder="1" applyAlignment="1">
      <alignment horizontal="center" vertical="center"/>
      <protection/>
    </xf>
    <xf numFmtId="0" fontId="0" fillId="31" borderId="124" xfId="56" applyFont="1" applyFill="1" applyBorder="1" applyAlignment="1">
      <alignment horizontal="center"/>
      <protection/>
    </xf>
    <xf numFmtId="3" fontId="20" fillId="31" borderId="56" xfId="56" applyNumberFormat="1" applyFont="1" applyFill="1" applyBorder="1" applyAlignment="1">
      <alignment horizontal="right"/>
      <protection/>
    </xf>
    <xf numFmtId="3" fontId="20" fillId="31" borderId="36" xfId="56" applyNumberFormat="1" applyFont="1" applyFill="1" applyBorder="1">
      <alignment/>
      <protection/>
    </xf>
    <xf numFmtId="1" fontId="20" fillId="31" borderId="78" xfId="56" applyNumberFormat="1" applyFont="1" applyFill="1" applyBorder="1" applyAlignment="1">
      <alignment horizontal="right"/>
      <protection/>
    </xf>
    <xf numFmtId="3" fontId="20" fillId="31" borderId="79" xfId="56" applyNumberFormat="1" applyFont="1" applyFill="1" applyBorder="1" applyAlignment="1">
      <alignment horizontal="right"/>
      <protection/>
    </xf>
    <xf numFmtId="1" fontId="20" fillId="31" borderId="59" xfId="56" applyNumberFormat="1" applyFont="1" applyFill="1" applyBorder="1">
      <alignment/>
      <protection/>
    </xf>
    <xf numFmtId="1" fontId="20" fillId="31" borderId="101" xfId="56" applyNumberFormat="1" applyFont="1" applyFill="1" applyBorder="1">
      <alignment/>
      <protection/>
    </xf>
    <xf numFmtId="0" fontId="19" fillId="31" borderId="75" xfId="56" applyFont="1" applyFill="1" applyBorder="1" applyAlignment="1">
      <alignment horizontal="center" vertical="center" wrapText="1"/>
      <protection/>
    </xf>
    <xf numFmtId="1" fontId="20" fillId="31" borderId="79" xfId="56" applyNumberFormat="1" applyFont="1" applyFill="1" applyBorder="1">
      <alignment/>
      <protection/>
    </xf>
    <xf numFmtId="1" fontId="20" fillId="31" borderId="0" xfId="56" applyNumberFormat="1" applyFont="1" applyFill="1" applyBorder="1">
      <alignment/>
      <protection/>
    </xf>
    <xf numFmtId="1" fontId="20" fillId="31" borderId="43" xfId="56" applyNumberFormat="1" applyFont="1" applyFill="1" applyBorder="1">
      <alignment/>
      <protection/>
    </xf>
    <xf numFmtId="1" fontId="20" fillId="31" borderId="110" xfId="56" applyNumberFormat="1" applyFont="1" applyFill="1" applyBorder="1" applyAlignment="1">
      <alignment horizontal="right"/>
      <protection/>
    </xf>
    <xf numFmtId="1" fontId="28" fillId="31" borderId="16" xfId="55" applyNumberFormat="1" applyFont="1" applyFill="1" applyBorder="1" applyAlignment="1">
      <alignment horizontal="right" wrapText="1"/>
      <protection/>
    </xf>
    <xf numFmtId="0" fontId="20" fillId="31" borderId="43" xfId="56" applyFont="1" applyFill="1" applyBorder="1" applyAlignment="1">
      <alignment horizontal="center" vertical="center" wrapText="1"/>
      <protection/>
    </xf>
    <xf numFmtId="0" fontId="20" fillId="31" borderId="0" xfId="56" applyFont="1" applyFill="1" applyBorder="1" applyAlignment="1">
      <alignment horizontal="center"/>
      <protection/>
    </xf>
    <xf numFmtId="173" fontId="35" fillId="31" borderId="108" xfId="56" applyNumberFormat="1" applyFont="1" applyFill="1" applyBorder="1" applyAlignment="1">
      <alignment horizontal="center" vertical="center" wrapText="1"/>
      <protection/>
    </xf>
    <xf numFmtId="173" fontId="35" fillId="31" borderId="115" xfId="56" applyNumberFormat="1" applyFont="1" applyFill="1" applyBorder="1" applyAlignment="1">
      <alignment horizontal="center" vertical="center" wrapText="1"/>
      <protection/>
    </xf>
    <xf numFmtId="173" fontId="35" fillId="31" borderId="116" xfId="56" applyNumberFormat="1" applyFont="1" applyFill="1" applyBorder="1" applyAlignment="1">
      <alignment horizontal="center" vertical="center" wrapText="1"/>
      <protection/>
    </xf>
    <xf numFmtId="3" fontId="19" fillId="31" borderId="52" xfId="56" applyNumberFormat="1" applyFont="1" applyFill="1" applyBorder="1" applyAlignment="1">
      <alignment horizontal="center" vertical="center" wrapText="1"/>
      <protection/>
    </xf>
    <xf numFmtId="0" fontId="20" fillId="31" borderId="125" xfId="56" applyFont="1" applyFill="1" applyBorder="1" applyAlignment="1">
      <alignment horizontal="center" vertical="center" wrapText="1"/>
      <protection/>
    </xf>
    <xf numFmtId="0" fontId="20" fillId="31" borderId="126" xfId="56" applyFont="1" applyFill="1" applyBorder="1" applyAlignment="1">
      <alignment horizontal="center" vertical="center" wrapText="1"/>
      <protection/>
    </xf>
    <xf numFmtId="0" fontId="20" fillId="31" borderId="75" xfId="56" applyFont="1" applyFill="1" applyBorder="1" applyAlignment="1">
      <alignment horizontal="center" vertical="center" wrapText="1"/>
      <protection/>
    </xf>
    <xf numFmtId="0" fontId="20" fillId="31" borderId="13" xfId="56" applyFont="1" applyFill="1" applyBorder="1" applyAlignment="1">
      <alignment horizontal="center" vertical="center" wrapText="1"/>
      <protection/>
    </xf>
    <xf numFmtId="0" fontId="20" fillId="31" borderId="81" xfId="56" applyFont="1" applyFill="1" applyBorder="1" applyAlignment="1">
      <alignment horizontal="center" vertical="center" wrapText="1"/>
      <protection/>
    </xf>
    <xf numFmtId="0" fontId="20" fillId="31" borderId="82" xfId="56" applyFont="1" applyFill="1" applyBorder="1" applyAlignment="1">
      <alignment horizontal="center" vertical="center" wrapText="1"/>
      <protection/>
    </xf>
    <xf numFmtId="0" fontId="20" fillId="31" borderId="127" xfId="56" applyFont="1" applyFill="1" applyBorder="1" applyAlignment="1">
      <alignment horizontal="center" vertical="center" wrapText="1"/>
      <protection/>
    </xf>
    <xf numFmtId="0" fontId="20" fillId="31" borderId="128" xfId="56" applyFont="1" applyFill="1" applyBorder="1" applyAlignment="1">
      <alignment horizontal="center" vertical="center" wrapText="1"/>
      <protection/>
    </xf>
    <xf numFmtId="0" fontId="20" fillId="31" borderId="129" xfId="56" applyFont="1" applyFill="1" applyBorder="1" applyAlignment="1">
      <alignment horizontal="center" vertical="center" wrapText="1"/>
      <protection/>
    </xf>
    <xf numFmtId="0" fontId="21" fillId="31" borderId="52" xfId="56" applyFont="1" applyFill="1" applyBorder="1" applyAlignment="1">
      <alignment horizontal="center" vertical="center" wrapText="1"/>
      <protection/>
    </xf>
    <xf numFmtId="0" fontId="19" fillId="31" borderId="97" xfId="56" applyFont="1" applyFill="1" applyBorder="1" applyAlignment="1">
      <alignment horizontal="center" vertical="center"/>
      <protection/>
    </xf>
    <xf numFmtId="0" fontId="19" fillId="31" borderId="130" xfId="56" applyFont="1" applyFill="1" applyBorder="1" applyAlignment="1">
      <alignment horizontal="center" vertical="center"/>
      <protection/>
    </xf>
    <xf numFmtId="0" fontId="20" fillId="31" borderId="131" xfId="56" applyFont="1" applyFill="1" applyBorder="1" applyAlignment="1">
      <alignment horizontal="center" vertical="center" wrapText="1"/>
      <protection/>
    </xf>
    <xf numFmtId="0" fontId="20" fillId="31" borderId="121" xfId="56" applyFont="1" applyFill="1" applyBorder="1" applyAlignment="1">
      <alignment horizontal="center" vertical="center" wrapText="1"/>
      <protection/>
    </xf>
    <xf numFmtId="0" fontId="20" fillId="31" borderId="0" xfId="55" applyFont="1" applyFill="1" applyBorder="1" applyAlignment="1">
      <alignment horizontal="center" vertical="center" wrapText="1"/>
      <protection/>
    </xf>
    <xf numFmtId="0" fontId="20" fillId="31" borderId="16" xfId="55" applyFont="1" applyFill="1" applyBorder="1" applyAlignment="1">
      <alignment horizontal="right" vertical="center" wrapText="1"/>
      <protection/>
    </xf>
    <xf numFmtId="0" fontId="20" fillId="31" borderId="16" xfId="56" applyFont="1" applyFill="1" applyBorder="1" applyAlignment="1">
      <alignment horizontal="center" vertical="center" wrapText="1"/>
      <protection/>
    </xf>
    <xf numFmtId="3" fontId="34" fillId="31" borderId="0" xfId="56" applyNumberFormat="1" applyFont="1" applyFill="1" applyBorder="1" applyAlignment="1">
      <alignment horizontal="center" vertical="center" wrapText="1"/>
      <protection/>
    </xf>
    <xf numFmtId="3" fontId="19" fillId="31" borderId="0" xfId="56" applyNumberFormat="1" applyFont="1" applyFill="1" applyBorder="1" applyAlignment="1">
      <alignment horizontal="right" vertical="top" wrapText="1"/>
      <protection/>
    </xf>
    <xf numFmtId="0" fontId="24" fillId="31" borderId="0" xfId="56" applyFont="1" applyFill="1" applyBorder="1" applyAlignment="1">
      <alignment horizontal="center"/>
      <protection/>
    </xf>
    <xf numFmtId="0" fontId="20" fillId="31" borderId="16" xfId="55" applyFont="1" applyFill="1" applyBorder="1" applyAlignment="1">
      <alignment horizontal="left" vertical="top" wrapText="1"/>
      <protection/>
    </xf>
    <xf numFmtId="0" fontId="20" fillId="31" borderId="29" xfId="55" applyFont="1" applyFill="1" applyBorder="1" applyAlignment="1">
      <alignment horizontal="left" vertical="top" wrapText="1"/>
      <protection/>
    </xf>
    <xf numFmtId="0" fontId="24" fillId="31" borderId="0" xfId="56" applyFont="1" applyFill="1" applyBorder="1" applyAlignment="1">
      <alignment horizontal="center" vertical="top" wrapText="1"/>
      <protection/>
    </xf>
    <xf numFmtId="0" fontId="20" fillId="31" borderId="16" xfId="55" applyFont="1" applyFill="1" applyBorder="1" applyAlignment="1">
      <alignment horizontal="left" vertical="center" wrapText="1"/>
      <protection/>
    </xf>
    <xf numFmtId="0" fontId="20" fillId="31" borderId="122" xfId="55" applyFont="1" applyFill="1" applyBorder="1" applyAlignment="1">
      <alignment horizontal="center" vertical="center" wrapText="1"/>
      <protection/>
    </xf>
    <xf numFmtId="0" fontId="20" fillId="31" borderId="120" xfId="55" applyFont="1" applyFill="1" applyBorder="1" applyAlignment="1">
      <alignment horizontal="left" vertical="top" wrapText="1"/>
      <protection/>
    </xf>
    <xf numFmtId="0" fontId="20" fillId="31" borderId="16" xfId="55" applyFont="1" applyFill="1" applyBorder="1" applyAlignment="1">
      <alignment horizontal="center" vertical="center" wrapText="1"/>
      <protection/>
    </xf>
    <xf numFmtId="0" fontId="20" fillId="31" borderId="16" xfId="55" applyFont="1" applyFill="1" applyBorder="1" applyAlignment="1">
      <alignment horizontal="center" wrapText="1"/>
      <protection/>
    </xf>
    <xf numFmtId="0" fontId="20" fillId="31" borderId="118" xfId="55" applyFont="1" applyFill="1" applyBorder="1" applyAlignment="1">
      <alignment horizontal="center" vertical="center" wrapText="1"/>
      <protection/>
    </xf>
    <xf numFmtId="0" fontId="19" fillId="31" borderId="69" xfId="55" applyFont="1" applyFill="1" applyBorder="1" applyAlignment="1">
      <alignment horizontal="left" vertical="top" wrapText="1"/>
      <protection/>
    </xf>
    <xf numFmtId="0" fontId="19" fillId="31" borderId="82" xfId="55" applyFont="1" applyFill="1" applyBorder="1" applyAlignment="1">
      <alignment horizontal="left" vertical="center" wrapText="1"/>
      <protection/>
    </xf>
    <xf numFmtId="0" fontId="19" fillId="31" borderId="85" xfId="55" applyFont="1" applyFill="1" applyBorder="1" applyAlignment="1">
      <alignment horizontal="left" vertical="center" wrapText="1"/>
      <protection/>
    </xf>
    <xf numFmtId="0" fontId="19" fillId="31" borderId="13" xfId="56" applyFont="1" applyFill="1" applyBorder="1" applyAlignment="1">
      <alignment horizontal="left" vertical="top" wrapText="1"/>
      <protection/>
    </xf>
    <xf numFmtId="0" fontId="19" fillId="31" borderId="69" xfId="56" applyFont="1" applyFill="1" applyBorder="1" applyAlignment="1">
      <alignment horizontal="left" vertical="top" wrapText="1"/>
      <protection/>
    </xf>
    <xf numFmtId="0" fontId="19" fillId="31" borderId="36" xfId="56" applyFont="1" applyFill="1" applyBorder="1" applyAlignment="1">
      <alignment horizontal="left" vertical="top" wrapText="1"/>
      <protection/>
    </xf>
    <xf numFmtId="0" fontId="19" fillId="31" borderId="66" xfId="56" applyFont="1" applyFill="1" applyBorder="1" applyAlignment="1">
      <alignment horizontal="left" vertical="top" wrapText="1"/>
      <protection/>
    </xf>
    <xf numFmtId="0" fontId="19" fillId="31" borderId="13" xfId="56" applyFont="1" applyFill="1" applyBorder="1" applyAlignment="1">
      <alignment horizontal="left" vertical="center" wrapText="1"/>
      <protection/>
    </xf>
    <xf numFmtId="0" fontId="19" fillId="31" borderId="69" xfId="56" applyFont="1" applyFill="1" applyBorder="1" applyAlignment="1">
      <alignment horizontal="left" vertical="center" wrapText="1"/>
      <protection/>
    </xf>
    <xf numFmtId="0" fontId="19" fillId="31" borderId="77" xfId="56" applyFont="1" applyFill="1" applyBorder="1" applyAlignment="1">
      <alignment horizontal="center" vertical="center"/>
      <protection/>
    </xf>
    <xf numFmtId="0" fontId="19" fillId="31" borderId="33" xfId="0" applyFont="1" applyFill="1" applyBorder="1" applyAlignment="1">
      <alignment horizontal="left" wrapText="1"/>
    </xf>
    <xf numFmtId="0" fontId="19" fillId="31" borderId="67" xfId="0" applyFont="1" applyFill="1" applyBorder="1" applyAlignment="1">
      <alignment horizontal="left" wrapText="1"/>
    </xf>
    <xf numFmtId="0" fontId="19" fillId="31" borderId="75" xfId="56" applyFont="1" applyFill="1" applyBorder="1" applyAlignment="1">
      <alignment horizontal="center" vertical="center"/>
      <protection/>
    </xf>
    <xf numFmtId="0" fontId="19" fillId="31" borderId="13" xfId="56" applyFont="1" applyFill="1" applyBorder="1" applyAlignment="1">
      <alignment horizontal="center" vertical="center"/>
      <protection/>
    </xf>
    <xf numFmtId="0" fontId="19" fillId="31" borderId="32" xfId="56" applyFont="1" applyFill="1" applyBorder="1" applyAlignment="1">
      <alignment horizontal="left" vertical="top" wrapText="1"/>
      <protection/>
    </xf>
    <xf numFmtId="0" fontId="19" fillId="31" borderId="67" xfId="56" applyFont="1" applyFill="1" applyBorder="1" applyAlignment="1">
      <alignment horizontal="left" vertical="top" wrapText="1"/>
      <protection/>
    </xf>
    <xf numFmtId="0" fontId="0" fillId="31" borderId="13" xfId="56" applyFont="1" applyFill="1" applyBorder="1" applyAlignment="1">
      <alignment horizontal="left" vertical="top" wrapText="1"/>
      <protection/>
    </xf>
    <xf numFmtId="0" fontId="0" fillId="31" borderId="69" xfId="56" applyFont="1" applyFill="1" applyBorder="1" applyAlignment="1">
      <alignment horizontal="left" vertical="top" wrapText="1"/>
      <protection/>
    </xf>
    <xf numFmtId="0" fontId="0" fillId="31" borderId="13" xfId="56" applyFont="1" applyFill="1" applyBorder="1" applyAlignment="1">
      <alignment vertical="top" wrapText="1"/>
      <protection/>
    </xf>
    <xf numFmtId="0" fontId="0" fillId="31" borderId="69" xfId="56" applyFont="1" applyFill="1" applyBorder="1" applyAlignment="1">
      <alignment vertical="top" wrapText="1"/>
      <protection/>
    </xf>
    <xf numFmtId="0" fontId="25" fillId="31" borderId="13" xfId="56" applyFont="1" applyFill="1" applyBorder="1" applyAlignment="1">
      <alignment horizontal="center" vertical="top" wrapText="1"/>
      <protection/>
    </xf>
    <xf numFmtId="0" fontId="25" fillId="31" borderId="69" xfId="56" applyFont="1" applyFill="1" applyBorder="1" applyAlignment="1">
      <alignment horizontal="center" vertical="top" wrapText="1"/>
      <protection/>
    </xf>
    <xf numFmtId="0" fontId="19" fillId="31" borderId="75" xfId="56" applyFont="1" applyFill="1" applyBorder="1" applyAlignment="1">
      <alignment horizontal="left" vertical="center" wrapText="1"/>
      <protection/>
    </xf>
    <xf numFmtId="0" fontId="19" fillId="31" borderId="70" xfId="56" applyFont="1" applyFill="1" applyBorder="1" applyAlignment="1">
      <alignment horizontal="center" vertical="center"/>
      <protection/>
    </xf>
    <xf numFmtId="0" fontId="0" fillId="31" borderId="132" xfId="56" applyFont="1" applyFill="1" applyBorder="1" applyAlignment="1">
      <alignment horizontal="center" vertical="center"/>
      <protection/>
    </xf>
    <xf numFmtId="0" fontId="0" fillId="31" borderId="62" xfId="56" applyFont="1" applyFill="1" applyBorder="1" applyAlignment="1">
      <alignment horizontal="center" vertical="center"/>
      <protection/>
    </xf>
    <xf numFmtId="0" fontId="0" fillId="31" borderId="62" xfId="56" applyFont="1" applyFill="1" applyBorder="1" applyAlignment="1">
      <alignment horizontal="center" wrapText="1"/>
      <protection/>
    </xf>
    <xf numFmtId="0" fontId="0" fillId="31" borderId="63" xfId="56" applyFont="1" applyFill="1" applyBorder="1" applyAlignment="1">
      <alignment horizontal="center" wrapText="1"/>
      <protection/>
    </xf>
    <xf numFmtId="0" fontId="0" fillId="31" borderId="100" xfId="56" applyFont="1" applyFill="1" applyBorder="1" applyAlignment="1">
      <alignment horizontal="center" vertical="center"/>
      <protection/>
    </xf>
    <xf numFmtId="0" fontId="0" fillId="31" borderId="105" xfId="56" applyFont="1" applyFill="1" applyBorder="1" applyAlignment="1">
      <alignment horizontal="center" vertical="center"/>
      <protection/>
    </xf>
    <xf numFmtId="0" fontId="0" fillId="31" borderId="101" xfId="56" applyFont="1" applyFill="1" applyBorder="1" applyAlignment="1">
      <alignment horizontal="center" vertical="center"/>
      <protection/>
    </xf>
    <xf numFmtId="0" fontId="0" fillId="31" borderId="133" xfId="56" applyFont="1" applyFill="1" applyBorder="1" applyAlignment="1">
      <alignment horizontal="center" vertical="center" wrapText="1"/>
      <protection/>
    </xf>
    <xf numFmtId="0" fontId="0" fillId="31" borderId="134" xfId="56" applyFont="1" applyFill="1" applyBorder="1" applyAlignment="1">
      <alignment horizontal="center" vertical="center" wrapText="1"/>
      <protection/>
    </xf>
    <xf numFmtId="0" fontId="0" fillId="31" borderId="103" xfId="56" applyFont="1" applyFill="1" applyBorder="1" applyAlignment="1">
      <alignment horizontal="center" vertical="center" wrapText="1"/>
      <protection/>
    </xf>
    <xf numFmtId="0" fontId="0" fillId="31" borderId="135" xfId="56" applyFont="1" applyFill="1" applyBorder="1" applyAlignment="1">
      <alignment horizontal="center" vertical="center" wrapText="1"/>
      <protection/>
    </xf>
    <xf numFmtId="0" fontId="0" fillId="31" borderId="136" xfId="56" applyFont="1" applyFill="1" applyBorder="1" applyAlignment="1">
      <alignment horizontal="center" vertical="center" wrapText="1"/>
      <protection/>
    </xf>
    <xf numFmtId="0" fontId="0" fillId="31" borderId="40" xfId="56" applyFont="1" applyFill="1" applyBorder="1" applyAlignment="1">
      <alignment horizontal="center" vertical="center" wrapText="1"/>
      <protection/>
    </xf>
    <xf numFmtId="3" fontId="19" fillId="31" borderId="56" xfId="56" applyNumberFormat="1" applyFont="1" applyFill="1" applyBorder="1" applyAlignment="1">
      <alignment horizontal="center" vertical="center" wrapText="1"/>
      <protection/>
    </xf>
    <xf numFmtId="3" fontId="19" fillId="31" borderId="33" xfId="56" applyNumberFormat="1" applyFont="1" applyFill="1" applyBorder="1" applyAlignment="1">
      <alignment horizontal="center" vertical="center" wrapText="1"/>
      <protection/>
    </xf>
    <xf numFmtId="3" fontId="19" fillId="31" borderId="137" xfId="56" applyNumberFormat="1" applyFont="1" applyFill="1" applyBorder="1" applyAlignment="1">
      <alignment horizontal="center" vertical="center" wrapText="1"/>
      <protection/>
    </xf>
    <xf numFmtId="0" fontId="19" fillId="31" borderId="52" xfId="56" applyFont="1" applyFill="1" applyBorder="1" applyAlignment="1">
      <alignment horizontal="center" vertical="center" wrapText="1"/>
      <protection/>
    </xf>
    <xf numFmtId="0" fontId="19" fillId="31" borderId="52" xfId="0" applyNumberFormat="1" applyFont="1" applyFill="1" applyBorder="1" applyAlignment="1">
      <alignment horizontal="center" vertical="center" wrapText="1"/>
    </xf>
    <xf numFmtId="173" fontId="19" fillId="31" borderId="135" xfId="0" applyNumberFormat="1" applyFont="1" applyFill="1" applyBorder="1" applyAlignment="1">
      <alignment horizontal="center" vertical="center" wrapText="1"/>
    </xf>
    <xf numFmtId="173" fontId="19" fillId="31" borderId="40" xfId="0" applyNumberFormat="1" applyFont="1" applyFill="1" applyBorder="1" applyAlignment="1">
      <alignment horizontal="center" vertical="center" wrapText="1"/>
    </xf>
    <xf numFmtId="173" fontId="19" fillId="31" borderId="100" xfId="0" applyNumberFormat="1" applyFont="1" applyFill="1" applyBorder="1" applyAlignment="1">
      <alignment horizontal="center" vertical="center" wrapText="1"/>
    </xf>
    <xf numFmtId="173" fontId="19" fillId="31" borderId="105" xfId="0" applyNumberFormat="1" applyFont="1" applyFill="1" applyBorder="1" applyAlignment="1">
      <alignment horizontal="center" vertical="center" wrapText="1"/>
    </xf>
    <xf numFmtId="173" fontId="19" fillId="31" borderId="101" xfId="0" applyNumberFormat="1" applyFont="1" applyFill="1" applyBorder="1" applyAlignment="1">
      <alignment horizontal="center" vertical="center" wrapText="1"/>
    </xf>
    <xf numFmtId="0" fontId="24" fillId="0" borderId="0" xfId="56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38" xfId="0" applyFont="1" applyFill="1" applyBorder="1" applyAlignment="1">
      <alignment horizontal="center"/>
    </xf>
    <xf numFmtId="0" fontId="20" fillId="0" borderId="0" xfId="56" applyFont="1" applyFill="1" applyBorder="1" applyAlignment="1">
      <alignment horizontal="center" vertical="top" wrapText="1"/>
      <protection/>
    </xf>
    <xf numFmtId="0" fontId="18" fillId="0" borderId="0" xfId="0" applyFont="1" applyBorder="1" applyAlignment="1">
      <alignment horizontal="center"/>
    </xf>
    <xf numFmtId="0" fontId="19" fillId="0" borderId="139" xfId="0" applyFont="1" applyBorder="1" applyAlignment="1">
      <alignment horizontal="center" vertical="center"/>
    </xf>
    <xf numFmtId="0" fontId="19" fillId="0" borderId="140" xfId="0" applyFont="1" applyBorder="1" applyAlignment="1">
      <alignment horizontal="center"/>
    </xf>
    <xf numFmtId="9" fontId="19" fillId="0" borderId="141" xfId="0" applyNumberFormat="1" applyFont="1" applyBorder="1" applyAlignment="1">
      <alignment horizontal="center" wrapText="1"/>
    </xf>
    <xf numFmtId="0" fontId="19" fillId="0" borderId="142" xfId="0" applyFont="1" applyBorder="1" applyAlignment="1">
      <alignment horizontal="center"/>
    </xf>
    <xf numFmtId="9" fontId="19" fillId="0" borderId="143" xfId="0" applyNumberFormat="1" applyFont="1" applyBorder="1" applyAlignment="1">
      <alignment horizontal="center" wrapText="1"/>
    </xf>
    <xf numFmtId="0" fontId="20" fillId="0" borderId="0" xfId="56" applyFont="1" applyFill="1" applyBorder="1" applyAlignment="1">
      <alignment horizontal="left" vertical="top" wrapText="1"/>
      <protection/>
    </xf>
    <xf numFmtId="0" fontId="20" fillId="0" borderId="0" xfId="56" applyFont="1" applyFill="1" applyBorder="1" applyAlignment="1">
      <alignment horizontal="center" vertical="center" wrapText="1"/>
      <protection/>
    </xf>
    <xf numFmtId="0" fontId="20" fillId="0" borderId="0" xfId="56" applyFont="1" applyFill="1" applyBorder="1" applyAlignment="1">
      <alignment horizontal="center"/>
      <protection/>
    </xf>
    <xf numFmtId="0" fontId="19" fillId="0" borderId="13" xfId="56" applyFont="1" applyFill="1" applyBorder="1" applyAlignment="1">
      <alignment horizontal="left" vertical="top" wrapText="1"/>
      <protection/>
    </xf>
    <xf numFmtId="0" fontId="19" fillId="0" borderId="13" xfId="55" applyFont="1" applyFill="1" applyBorder="1" applyAlignment="1">
      <alignment horizontal="left" vertical="top" wrapText="1"/>
      <protection/>
    </xf>
    <xf numFmtId="0" fontId="19" fillId="0" borderId="13" xfId="0" applyFont="1" applyFill="1" applyBorder="1" applyAlignment="1">
      <alignment horizontal="left"/>
    </xf>
    <xf numFmtId="0" fontId="19" fillId="0" borderId="33" xfId="0" applyFont="1" applyFill="1" applyBorder="1" applyAlignment="1">
      <alignment horizontal="left" wrapText="1"/>
    </xf>
    <xf numFmtId="0" fontId="19" fillId="0" borderId="13" xfId="56" applyFont="1" applyFill="1" applyBorder="1" applyAlignment="1">
      <alignment horizontal="center" vertical="center"/>
      <protection/>
    </xf>
    <xf numFmtId="0" fontId="19" fillId="0" borderId="13" xfId="56" applyFont="1" applyFill="1" applyBorder="1" applyAlignment="1">
      <alignment horizontal="left" vertical="center" wrapText="1"/>
      <protection/>
    </xf>
    <xf numFmtId="0" fontId="0" fillId="0" borderId="13" xfId="56" applyFont="1" applyFill="1" applyBorder="1" applyAlignment="1">
      <alignment horizontal="left" vertical="top" wrapText="1"/>
      <protection/>
    </xf>
    <xf numFmtId="0" fontId="0" fillId="0" borderId="13" xfId="56" applyFont="1" applyFill="1" applyBorder="1" applyAlignment="1">
      <alignment vertical="top" wrapText="1"/>
      <protection/>
    </xf>
    <xf numFmtId="0" fontId="25" fillId="0" borderId="13" xfId="56" applyFont="1" applyFill="1" applyBorder="1" applyAlignment="1">
      <alignment horizontal="center" vertical="top" wrapText="1"/>
      <protection/>
    </xf>
    <xf numFmtId="0" fontId="18" fillId="0" borderId="0" xfId="0" applyFont="1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0" xfId="56" applyFont="1" applyFill="1" applyBorder="1" applyAlignment="1">
      <alignment horizontal="center" vertical="center" wrapText="1"/>
      <protection/>
    </xf>
    <xf numFmtId="0" fontId="19" fillId="0" borderId="0" xfId="56" applyFont="1" applyFill="1" applyBorder="1" applyAlignment="1">
      <alignment vertical="center" wrapText="1"/>
      <protection/>
    </xf>
    <xf numFmtId="0" fontId="0" fillId="0" borderId="37" xfId="0" applyFont="1" applyBorder="1" applyAlignment="1">
      <alignment horizontal="left"/>
    </xf>
    <xf numFmtId="0" fontId="19" fillId="0" borderId="144" xfId="0" applyFont="1" applyBorder="1" applyAlignment="1">
      <alignment horizontal="left" vertical="center" wrapText="1"/>
    </xf>
    <xf numFmtId="0" fontId="0" fillId="0" borderId="37" xfId="0" applyBorder="1" applyAlignment="1">
      <alignment horizontal="left"/>
    </xf>
    <xf numFmtId="2" fontId="19" fillId="0" borderId="37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wrapText="1"/>
    </xf>
    <xf numFmtId="0" fontId="19" fillId="0" borderId="14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/>
    </xf>
    <xf numFmtId="0" fontId="44" fillId="31" borderId="0" xfId="56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ronat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Intrare" xfId="50"/>
    <cellStyle name="Linked Cell" xfId="51"/>
    <cellStyle name="Neutral" xfId="52"/>
    <cellStyle name="Neutru" xfId="53"/>
    <cellStyle name="Normal 2" xfId="54"/>
    <cellStyle name="Normal_BVC sint. v.23.01.2013" xfId="55"/>
    <cellStyle name="Normal_Copy of Copy of BVC analitic" xfId="56"/>
    <cellStyle name="Note" xfId="57"/>
    <cellStyle name="Output" xfId="58"/>
    <cellStyle name="Percent" xfId="59"/>
    <cellStyle name="Currency" xfId="60"/>
    <cellStyle name="Currency [0]" xfId="61"/>
    <cellStyle name="Text explicativ" xfId="62"/>
    <cellStyle name="Title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74"/>
  <sheetViews>
    <sheetView tabSelected="1" zoomScalePageLayoutView="0" workbookViewId="0" topLeftCell="A25">
      <selection activeCell="AT70" sqref="AT70"/>
    </sheetView>
  </sheetViews>
  <sheetFormatPr defaultColWidth="9.140625" defaultRowHeight="12.75"/>
  <cols>
    <col min="1" max="1" width="3.7109375" style="612" customWidth="1"/>
    <col min="2" max="2" width="3.421875" style="612" customWidth="1"/>
    <col min="3" max="3" width="2.7109375" style="610" customWidth="1"/>
    <col min="4" max="4" width="5.7109375" style="612" customWidth="1"/>
    <col min="5" max="5" width="72.140625" style="613" customWidth="1"/>
    <col min="6" max="6" width="8.140625" style="614" customWidth="1"/>
    <col min="7" max="7" width="12.57421875" style="562" hidden="1" customWidth="1"/>
    <col min="8" max="8" width="12.7109375" style="562" customWidth="1"/>
    <col min="9" max="9" width="10.28125" style="563" hidden="1" customWidth="1"/>
    <col min="10" max="10" width="12.00390625" style="182" hidden="1" customWidth="1"/>
    <col min="11" max="11" width="10.8515625" style="182" hidden="1" customWidth="1"/>
    <col min="12" max="12" width="12.00390625" style="182" hidden="1" customWidth="1"/>
    <col min="13" max="13" width="0.2890625" style="198" customWidth="1"/>
    <col min="14" max="14" width="0" style="198" hidden="1" customWidth="1"/>
    <col min="15" max="15" width="0.2890625" style="198" hidden="1" customWidth="1"/>
    <col min="16" max="28" width="9.140625" style="198" hidden="1" customWidth="1"/>
    <col min="29" max="29" width="0.13671875" style="198" customWidth="1"/>
    <col min="30" max="44" width="9.140625" style="198" hidden="1" customWidth="1"/>
    <col min="45" max="109" width="9.140625" style="198" customWidth="1"/>
    <col min="110" max="16384" width="9.140625" style="199" customWidth="1"/>
  </cols>
  <sheetData>
    <row r="1" spans="1:7" ht="15.75">
      <c r="A1" s="556" t="s">
        <v>0</v>
      </c>
      <c r="B1" s="557"/>
      <c r="C1" s="558"/>
      <c r="D1" s="557"/>
      <c r="E1" s="559"/>
      <c r="F1" s="560"/>
      <c r="G1" s="561"/>
    </row>
    <row r="2" spans="1:9" ht="15.75">
      <c r="A2" s="556" t="s">
        <v>368</v>
      </c>
      <c r="B2" s="557"/>
      <c r="C2" s="558"/>
      <c r="D2" s="557"/>
      <c r="E2" s="559"/>
      <c r="F2" s="560"/>
      <c r="G2" s="561"/>
      <c r="H2" s="561" t="s">
        <v>307</v>
      </c>
      <c r="I2" s="565" t="s">
        <v>382</v>
      </c>
    </row>
    <row r="3" spans="1:9" ht="15.75">
      <c r="A3" s="556" t="s">
        <v>367</v>
      </c>
      <c r="B3" s="557"/>
      <c r="C3" s="558"/>
      <c r="D3" s="557"/>
      <c r="E3" s="559"/>
      <c r="F3" s="560"/>
      <c r="G3" s="561"/>
      <c r="H3" s="566" t="s">
        <v>433</v>
      </c>
      <c r="I3" s="565" t="s">
        <v>383</v>
      </c>
    </row>
    <row r="4" spans="1:9" ht="15.75">
      <c r="A4" s="556" t="s">
        <v>369</v>
      </c>
      <c r="B4" s="557"/>
      <c r="C4" s="558"/>
      <c r="D4" s="557"/>
      <c r="E4" s="559"/>
      <c r="F4" s="560"/>
      <c r="G4" s="561"/>
      <c r="H4" s="566" t="s">
        <v>420</v>
      </c>
      <c r="I4" s="565" t="s">
        <v>420</v>
      </c>
    </row>
    <row r="5" spans="1:11" ht="15">
      <c r="A5" s="567"/>
      <c r="B5" s="567"/>
      <c r="C5" s="558"/>
      <c r="D5" s="567"/>
      <c r="E5" s="568"/>
      <c r="F5" s="569"/>
      <c r="G5" s="570"/>
      <c r="H5" s="571"/>
      <c r="K5" s="572"/>
    </row>
    <row r="6" spans="1:12" ht="18" customHeight="1">
      <c r="A6" s="650" t="s">
        <v>399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</row>
    <row r="7" spans="1:10" ht="15">
      <c r="A7" s="567"/>
      <c r="B7" s="567"/>
      <c r="C7" s="558"/>
      <c r="D7" s="567"/>
      <c r="E7" s="568"/>
      <c r="F7" s="569"/>
      <c r="G7" s="570"/>
      <c r="H7" s="570"/>
      <c r="J7" s="572" t="s">
        <v>1</v>
      </c>
    </row>
    <row r="8" spans="1:12" ht="15.75" thickBot="1">
      <c r="A8" s="573"/>
      <c r="B8" s="573"/>
      <c r="C8" s="558"/>
      <c r="D8" s="573"/>
      <c r="E8" s="574"/>
      <c r="F8" s="575"/>
      <c r="G8" s="576"/>
      <c r="H8" s="570" t="s">
        <v>2</v>
      </c>
      <c r="L8" s="572" t="s">
        <v>2</v>
      </c>
    </row>
    <row r="9" spans="1:113" ht="15" customHeight="1" thickBot="1">
      <c r="A9" s="659"/>
      <c r="B9" s="659"/>
      <c r="C9" s="659"/>
      <c r="D9" s="662" t="s">
        <v>3</v>
      </c>
      <c r="E9" s="662"/>
      <c r="F9" s="662" t="s">
        <v>4</v>
      </c>
      <c r="G9" s="651" t="s">
        <v>400</v>
      </c>
      <c r="H9" s="660" t="s">
        <v>453</v>
      </c>
      <c r="I9" s="648" t="s">
        <v>454</v>
      </c>
      <c r="J9" s="649"/>
      <c r="K9" s="652" t="s">
        <v>5</v>
      </c>
      <c r="L9" s="652"/>
      <c r="DF9" s="198"/>
      <c r="DG9" s="198"/>
      <c r="DH9" s="198"/>
      <c r="DI9" s="198"/>
    </row>
    <row r="10" spans="1:113" ht="64.5" customHeight="1" thickBot="1">
      <c r="A10" s="659"/>
      <c r="B10" s="659"/>
      <c r="C10" s="659"/>
      <c r="D10" s="662"/>
      <c r="E10" s="662"/>
      <c r="F10" s="662"/>
      <c r="G10" s="651"/>
      <c r="H10" s="664"/>
      <c r="I10" s="630">
        <v>2018</v>
      </c>
      <c r="J10" s="577">
        <v>2019</v>
      </c>
      <c r="K10" s="578" t="s">
        <v>455</v>
      </c>
      <c r="L10" s="579" t="s">
        <v>456</v>
      </c>
      <c r="DF10" s="198"/>
      <c r="DG10" s="198"/>
      <c r="DH10" s="198"/>
      <c r="DI10" s="198"/>
    </row>
    <row r="11" spans="1:109" s="584" customFormat="1" ht="14.25" customHeight="1" thickBot="1">
      <c r="A11" s="368">
        <v>0</v>
      </c>
      <c r="B11" s="662">
        <v>1</v>
      </c>
      <c r="C11" s="662"/>
      <c r="D11" s="663">
        <v>2</v>
      </c>
      <c r="E11" s="663"/>
      <c r="F11" s="580">
        <v>3</v>
      </c>
      <c r="G11" s="371">
        <v>4</v>
      </c>
      <c r="H11" s="580">
        <v>5</v>
      </c>
      <c r="I11" s="581">
        <v>7</v>
      </c>
      <c r="J11" s="581">
        <v>8</v>
      </c>
      <c r="K11" s="582">
        <v>9</v>
      </c>
      <c r="L11" s="582">
        <v>10</v>
      </c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83"/>
      <c r="AK11" s="583"/>
      <c r="AL11" s="583"/>
      <c r="AM11" s="583"/>
      <c r="AN11" s="583"/>
      <c r="AO11" s="583"/>
      <c r="AP11" s="583"/>
      <c r="AQ11" s="583"/>
      <c r="AR11" s="583"/>
      <c r="AS11" s="583"/>
      <c r="AT11" s="583"/>
      <c r="AU11" s="583"/>
      <c r="AV11" s="583"/>
      <c r="AW11" s="583"/>
      <c r="AX11" s="583"/>
      <c r="AY11" s="583"/>
      <c r="AZ11" s="583"/>
      <c r="BA11" s="583"/>
      <c r="BB11" s="583"/>
      <c r="BC11" s="583"/>
      <c r="BD11" s="583"/>
      <c r="BE11" s="583"/>
      <c r="BF11" s="583"/>
      <c r="BG11" s="583"/>
      <c r="BH11" s="583"/>
      <c r="BI11" s="583"/>
      <c r="BJ11" s="583"/>
      <c r="BK11" s="583"/>
      <c r="BL11" s="583"/>
      <c r="BM11" s="583"/>
      <c r="BN11" s="583"/>
      <c r="BO11" s="583"/>
      <c r="BP11" s="583"/>
      <c r="BQ11" s="583"/>
      <c r="BR11" s="583"/>
      <c r="BS11" s="583"/>
      <c r="BT11" s="583"/>
      <c r="BU11" s="583"/>
      <c r="BV11" s="583"/>
      <c r="BW11" s="583"/>
      <c r="BX11" s="583"/>
      <c r="BY11" s="583"/>
      <c r="BZ11" s="583"/>
      <c r="CA11" s="583"/>
      <c r="CB11" s="583"/>
      <c r="CC11" s="583"/>
      <c r="CD11" s="583"/>
      <c r="CE11" s="583"/>
      <c r="CF11" s="583"/>
      <c r="CG11" s="583"/>
      <c r="CH11" s="583"/>
      <c r="CI11" s="583"/>
      <c r="CJ11" s="583"/>
      <c r="CK11" s="583"/>
      <c r="CL11" s="583"/>
      <c r="CM11" s="583"/>
      <c r="CN11" s="583"/>
      <c r="CO11" s="583"/>
      <c r="CP11" s="583"/>
      <c r="CQ11" s="583"/>
      <c r="CR11" s="583"/>
      <c r="CS11" s="583"/>
      <c r="CT11" s="583"/>
      <c r="CU11" s="583"/>
      <c r="CV11" s="583"/>
      <c r="CW11" s="583"/>
      <c r="CX11" s="583"/>
      <c r="CY11" s="583"/>
      <c r="CZ11" s="583"/>
      <c r="DA11" s="583"/>
      <c r="DB11" s="583"/>
      <c r="DC11" s="583"/>
      <c r="DD11" s="583"/>
      <c r="DE11" s="583"/>
    </row>
    <row r="12" spans="1:12" ht="18" customHeight="1" thickBot="1">
      <c r="A12" s="465" t="s">
        <v>6</v>
      </c>
      <c r="B12" s="368"/>
      <c r="C12" s="369"/>
      <c r="D12" s="656" t="s">
        <v>7</v>
      </c>
      <c r="E12" s="656"/>
      <c r="F12" s="370">
        <v>1</v>
      </c>
      <c r="G12" s="371">
        <f>SUM(G13+G16+G17)</f>
        <v>8962</v>
      </c>
      <c r="H12" s="371">
        <f>H13+H16+H17</f>
        <v>7188</v>
      </c>
      <c r="I12" s="466">
        <f>SUM(I13+I16+I17)</f>
        <v>9180</v>
      </c>
      <c r="J12" s="466">
        <f>SUM(J13+J16+J17)</f>
        <v>10114</v>
      </c>
      <c r="K12" s="464">
        <f>I12/H12*100</f>
        <v>127.71285475792989</v>
      </c>
      <c r="L12" s="464">
        <f>J12/I12*100</f>
        <v>110.17429193899781</v>
      </c>
    </row>
    <row r="13" spans="1:12" ht="15" customHeight="1" thickBot="1">
      <c r="A13" s="659"/>
      <c r="B13" s="368">
        <v>1</v>
      </c>
      <c r="C13" s="369"/>
      <c r="D13" s="656" t="s">
        <v>8</v>
      </c>
      <c r="E13" s="656"/>
      <c r="F13" s="370">
        <v>2</v>
      </c>
      <c r="G13" s="371">
        <v>8911</v>
      </c>
      <c r="H13" s="371">
        <v>7178</v>
      </c>
      <c r="I13" s="467">
        <v>9145</v>
      </c>
      <c r="J13" s="467">
        <v>10059</v>
      </c>
      <c r="K13" s="464">
        <f>I13/H13*100</f>
        <v>127.40317637224854</v>
      </c>
      <c r="L13" s="464">
        <f aca="true" t="shared" si="0" ref="L13:L34">J13/I13*100</f>
        <v>109.99453253143794</v>
      </c>
    </row>
    <row r="14" spans="1:12" ht="15" customHeight="1" thickBot="1">
      <c r="A14" s="659"/>
      <c r="B14" s="368"/>
      <c r="C14" s="369"/>
      <c r="D14" s="531" t="s">
        <v>9</v>
      </c>
      <c r="E14" s="585" t="s">
        <v>10</v>
      </c>
      <c r="F14" s="370">
        <v>3</v>
      </c>
      <c r="G14" s="371"/>
      <c r="H14" s="371">
        <v>0</v>
      </c>
      <c r="I14" s="468">
        <v>0</v>
      </c>
      <c r="J14" s="468">
        <v>0</v>
      </c>
      <c r="K14" s="464">
        <v>0</v>
      </c>
      <c r="L14" s="464">
        <v>0</v>
      </c>
    </row>
    <row r="15" spans="1:12" ht="15" customHeight="1" thickBot="1">
      <c r="A15" s="659"/>
      <c r="B15" s="368"/>
      <c r="C15" s="369"/>
      <c r="D15" s="531" t="s">
        <v>11</v>
      </c>
      <c r="E15" s="585" t="s">
        <v>12</v>
      </c>
      <c r="F15" s="370">
        <v>4</v>
      </c>
      <c r="G15" s="462">
        <v>3791</v>
      </c>
      <c r="H15" s="462">
        <v>5760</v>
      </c>
      <c r="I15" s="468">
        <v>6987</v>
      </c>
      <c r="J15" s="468">
        <v>4993</v>
      </c>
      <c r="K15" s="464">
        <f>I15/H15*100</f>
        <v>121.30208333333334</v>
      </c>
      <c r="L15" s="464">
        <f t="shared" si="0"/>
        <v>71.46128524402462</v>
      </c>
    </row>
    <row r="16" spans="1:12" ht="16.5" customHeight="1" thickBot="1">
      <c r="A16" s="659"/>
      <c r="B16" s="368">
        <v>2</v>
      </c>
      <c r="C16" s="369"/>
      <c r="D16" s="656" t="s">
        <v>13</v>
      </c>
      <c r="E16" s="656"/>
      <c r="F16" s="370">
        <v>5</v>
      </c>
      <c r="G16" s="462">
        <v>51</v>
      </c>
      <c r="H16" s="462">
        <v>10</v>
      </c>
      <c r="I16" s="468">
        <v>35</v>
      </c>
      <c r="J16" s="468">
        <v>55</v>
      </c>
      <c r="K16" s="464">
        <f>I16/H16*100</f>
        <v>350</v>
      </c>
      <c r="L16" s="464">
        <f t="shared" si="0"/>
        <v>157.14285714285714</v>
      </c>
    </row>
    <row r="17" spans="1:12" ht="17.25" customHeight="1" thickBot="1">
      <c r="A17" s="659"/>
      <c r="B17" s="368">
        <v>3</v>
      </c>
      <c r="C17" s="369"/>
      <c r="D17" s="656" t="s">
        <v>14</v>
      </c>
      <c r="E17" s="656"/>
      <c r="F17" s="370">
        <v>6</v>
      </c>
      <c r="G17" s="371">
        <v>0</v>
      </c>
      <c r="H17" s="371">
        <v>0</v>
      </c>
      <c r="I17" s="468">
        <v>0</v>
      </c>
      <c r="J17" s="468">
        <v>0</v>
      </c>
      <c r="K17" s="464">
        <v>0</v>
      </c>
      <c r="L17" s="464">
        <v>0</v>
      </c>
    </row>
    <row r="18" spans="1:12" ht="15.75" customHeight="1" thickBot="1">
      <c r="A18" s="465" t="s">
        <v>15</v>
      </c>
      <c r="B18" s="368"/>
      <c r="C18" s="369"/>
      <c r="D18" s="656" t="s">
        <v>16</v>
      </c>
      <c r="E18" s="656"/>
      <c r="F18" s="370">
        <v>7</v>
      </c>
      <c r="G18" s="371">
        <f>SUM(G32+G31+G19)</f>
        <v>8957</v>
      </c>
      <c r="H18" s="371">
        <f>SUM(H32+H31+H19)</f>
        <v>7186</v>
      </c>
      <c r="I18" s="466">
        <f>SUM(I32+I31+I19)</f>
        <v>9175</v>
      </c>
      <c r="J18" s="466">
        <f>SUM(J32+J31+J19)</f>
        <v>10110</v>
      </c>
      <c r="K18" s="464">
        <f>I18/H18*100</f>
        <v>127.67881992763708</v>
      </c>
      <c r="L18" s="464">
        <f t="shared" si="0"/>
        <v>110.19073569482289</v>
      </c>
    </row>
    <row r="19" spans="1:12" ht="15" customHeight="1" thickBot="1">
      <c r="A19" s="659"/>
      <c r="B19" s="368">
        <v>1</v>
      </c>
      <c r="C19" s="369"/>
      <c r="D19" s="656" t="s">
        <v>17</v>
      </c>
      <c r="E19" s="656"/>
      <c r="F19" s="370">
        <v>8</v>
      </c>
      <c r="G19" s="570">
        <f>SUM(G30+G22+G21+G20)</f>
        <v>8904</v>
      </c>
      <c r="H19" s="570">
        <f>H20+H21+H22+H30</f>
        <v>7166</v>
      </c>
      <c r="I19" s="469">
        <f>SUM(I30+I22+I21+I20)</f>
        <v>9145</v>
      </c>
      <c r="J19" s="469">
        <f>SUM(J30+J22+J21+J20)</f>
        <v>10059</v>
      </c>
      <c r="K19" s="464">
        <f>I19/H19*100</f>
        <v>127.61652246720625</v>
      </c>
      <c r="L19" s="464">
        <f t="shared" si="0"/>
        <v>109.99453253143794</v>
      </c>
    </row>
    <row r="20" spans="1:12" ht="18.75" customHeight="1" thickBot="1">
      <c r="A20" s="659"/>
      <c r="B20" s="660"/>
      <c r="C20" s="586" t="s">
        <v>18</v>
      </c>
      <c r="D20" s="656" t="s">
        <v>19</v>
      </c>
      <c r="E20" s="656"/>
      <c r="F20" s="370">
        <v>9</v>
      </c>
      <c r="G20" s="462">
        <v>2740</v>
      </c>
      <c r="H20" s="371">
        <v>1580</v>
      </c>
      <c r="I20" s="468">
        <v>2492</v>
      </c>
      <c r="J20" s="468">
        <v>3303</v>
      </c>
      <c r="K20" s="464">
        <f>I20/H20*100</f>
        <v>157.72151898734177</v>
      </c>
      <c r="L20" s="464">
        <f t="shared" si="0"/>
        <v>132.54414125200643</v>
      </c>
    </row>
    <row r="21" spans="1:12" ht="23.25" customHeight="1" thickBot="1">
      <c r="A21" s="659"/>
      <c r="B21" s="660"/>
      <c r="C21" s="587" t="s">
        <v>20</v>
      </c>
      <c r="D21" s="656" t="s">
        <v>21</v>
      </c>
      <c r="E21" s="656"/>
      <c r="F21" s="370">
        <v>10</v>
      </c>
      <c r="G21" s="371">
        <v>8</v>
      </c>
      <c r="H21" s="371">
        <v>20</v>
      </c>
      <c r="I21" s="468">
        <v>39</v>
      </c>
      <c r="J21" s="468">
        <v>42</v>
      </c>
      <c r="K21" s="464">
        <f>I21/H21*100</f>
        <v>195</v>
      </c>
      <c r="L21" s="464">
        <f t="shared" si="0"/>
        <v>107.6923076923077</v>
      </c>
    </row>
    <row r="22" spans="1:12" ht="17.25" customHeight="1" thickBot="1">
      <c r="A22" s="659"/>
      <c r="B22" s="660"/>
      <c r="C22" s="588" t="s">
        <v>22</v>
      </c>
      <c r="D22" s="661" t="s">
        <v>23</v>
      </c>
      <c r="E22" s="661"/>
      <c r="F22" s="370">
        <v>11</v>
      </c>
      <c r="G22" s="371">
        <f>SUM(G29+G28+G26+G23)</f>
        <v>4493</v>
      </c>
      <c r="H22" s="371">
        <f>SUM(H29+H28+H26+H23)</f>
        <v>4200</v>
      </c>
      <c r="I22" s="466">
        <f>SUM(I29+I28+I26+I23)</f>
        <v>5014</v>
      </c>
      <c r="J22" s="466">
        <f>SUM(J29+J28+J26+J23)</f>
        <v>5014</v>
      </c>
      <c r="K22" s="464">
        <f>I22/H22*100</f>
        <v>119.3809523809524</v>
      </c>
      <c r="L22" s="464">
        <f t="shared" si="0"/>
        <v>100</v>
      </c>
    </row>
    <row r="23" spans="1:12" ht="17.25" customHeight="1" thickBot="1">
      <c r="A23" s="659"/>
      <c r="B23" s="660"/>
      <c r="C23" s="589"/>
      <c r="D23" s="590" t="s">
        <v>24</v>
      </c>
      <c r="E23" s="591" t="s">
        <v>25</v>
      </c>
      <c r="F23" s="370">
        <v>12</v>
      </c>
      <c r="G23" s="371">
        <f>SUM(G24+G25)</f>
        <v>3677</v>
      </c>
      <c r="H23" s="371">
        <f>SUM(H24+H25)</f>
        <v>3399</v>
      </c>
      <c r="I23" s="466">
        <f>I24+I25</f>
        <v>4194</v>
      </c>
      <c r="J23" s="466">
        <f>J24+J25</f>
        <v>4194</v>
      </c>
      <c r="K23" s="464">
        <f>I23/H23*100</f>
        <v>123.38923212709621</v>
      </c>
      <c r="L23" s="464">
        <f t="shared" si="0"/>
        <v>100</v>
      </c>
    </row>
    <row r="24" spans="1:12" ht="21" customHeight="1" thickBot="1">
      <c r="A24" s="659"/>
      <c r="B24" s="660"/>
      <c r="C24" s="589"/>
      <c r="D24" s="592" t="s">
        <v>26</v>
      </c>
      <c r="E24" s="531" t="s">
        <v>27</v>
      </c>
      <c r="F24" s="370">
        <v>13</v>
      </c>
      <c r="G24" s="462">
        <v>3383</v>
      </c>
      <c r="H24" s="462">
        <v>3104</v>
      </c>
      <c r="I24" s="468">
        <v>3900</v>
      </c>
      <c r="J24" s="468">
        <v>3900</v>
      </c>
      <c r="K24" s="464">
        <f>I24/H24*100</f>
        <v>125.64432989690721</v>
      </c>
      <c r="L24" s="464">
        <f t="shared" si="0"/>
        <v>100</v>
      </c>
    </row>
    <row r="25" spans="1:12" ht="16.5" customHeight="1" thickBot="1">
      <c r="A25" s="659"/>
      <c r="B25" s="660"/>
      <c r="C25" s="589"/>
      <c r="D25" s="592" t="s">
        <v>28</v>
      </c>
      <c r="E25" s="531" t="s">
        <v>29</v>
      </c>
      <c r="F25" s="370">
        <v>14</v>
      </c>
      <c r="G25" s="462">
        <v>294</v>
      </c>
      <c r="H25" s="462">
        <v>295</v>
      </c>
      <c r="I25" s="468">
        <v>294</v>
      </c>
      <c r="J25" s="468">
        <v>294</v>
      </c>
      <c r="K25" s="464">
        <f>I25/H25*100</f>
        <v>99.66101694915255</v>
      </c>
      <c r="L25" s="464">
        <f t="shared" si="0"/>
        <v>100</v>
      </c>
    </row>
    <row r="26" spans="1:14" ht="15.75" customHeight="1" thickBot="1">
      <c r="A26" s="659"/>
      <c r="B26" s="660"/>
      <c r="C26" s="589"/>
      <c r="D26" s="592" t="s">
        <v>30</v>
      </c>
      <c r="E26" s="531" t="s">
        <v>31</v>
      </c>
      <c r="F26" s="370">
        <v>15</v>
      </c>
      <c r="G26" s="371">
        <v>0</v>
      </c>
      <c r="H26" s="593">
        <v>0</v>
      </c>
      <c r="I26" s="468">
        <v>0</v>
      </c>
      <c r="J26" s="468">
        <v>0</v>
      </c>
      <c r="K26" s="464">
        <v>0</v>
      </c>
      <c r="L26" s="464">
        <v>0</v>
      </c>
      <c r="N26" s="198">
        <f>SUM(G30+G22+G21+G20)</f>
        <v>8904</v>
      </c>
    </row>
    <row r="27" spans="1:12" ht="15.75" thickBot="1">
      <c r="A27" s="659"/>
      <c r="B27" s="660"/>
      <c r="C27" s="589"/>
      <c r="D27" s="592"/>
      <c r="E27" s="594" t="s">
        <v>32</v>
      </c>
      <c r="F27" s="370">
        <v>16</v>
      </c>
      <c r="G27" s="371">
        <v>0</v>
      </c>
      <c r="H27" s="593">
        <v>0</v>
      </c>
      <c r="I27" s="468">
        <v>0</v>
      </c>
      <c r="J27" s="468">
        <v>0</v>
      </c>
      <c r="K27" s="464">
        <v>0</v>
      </c>
      <c r="L27" s="464">
        <v>0</v>
      </c>
    </row>
    <row r="28" spans="1:12" ht="48" customHeight="1" thickBot="1">
      <c r="A28" s="659"/>
      <c r="B28" s="660"/>
      <c r="C28" s="589"/>
      <c r="D28" s="592" t="s">
        <v>33</v>
      </c>
      <c r="E28" s="531" t="s">
        <v>34</v>
      </c>
      <c r="F28" s="370">
        <v>17</v>
      </c>
      <c r="G28" s="371">
        <v>0</v>
      </c>
      <c r="H28" s="593">
        <v>0</v>
      </c>
      <c r="I28" s="468">
        <v>0</v>
      </c>
      <c r="J28" s="468">
        <v>0</v>
      </c>
      <c r="K28" s="464">
        <v>0</v>
      </c>
      <c r="L28" s="464">
        <v>0</v>
      </c>
    </row>
    <row r="29" spans="1:12" ht="30.75" thickBot="1">
      <c r="A29" s="659"/>
      <c r="B29" s="660"/>
      <c r="C29" s="595"/>
      <c r="D29" s="592" t="s">
        <v>35</v>
      </c>
      <c r="E29" s="531" t="s">
        <v>36</v>
      </c>
      <c r="F29" s="370">
        <v>18</v>
      </c>
      <c r="G29" s="462">
        <v>816</v>
      </c>
      <c r="H29" s="462">
        <v>801</v>
      </c>
      <c r="I29" s="468">
        <v>820</v>
      </c>
      <c r="J29" s="468">
        <v>820</v>
      </c>
      <c r="K29" s="464">
        <f>I29/H29*100</f>
        <v>102.37203495630463</v>
      </c>
      <c r="L29" s="464">
        <f t="shared" si="0"/>
        <v>100</v>
      </c>
    </row>
    <row r="30" spans="1:12" ht="15" customHeight="1" thickBot="1">
      <c r="A30" s="659"/>
      <c r="B30" s="660"/>
      <c r="C30" s="596" t="s">
        <v>37</v>
      </c>
      <c r="D30" s="656" t="s">
        <v>38</v>
      </c>
      <c r="E30" s="656"/>
      <c r="F30" s="370">
        <v>19</v>
      </c>
      <c r="G30" s="462">
        <v>1663</v>
      </c>
      <c r="H30" s="462">
        <v>1366</v>
      </c>
      <c r="I30" s="468">
        <v>1600</v>
      </c>
      <c r="J30" s="468">
        <v>1700</v>
      </c>
      <c r="K30" s="464">
        <f>I30/H30*100</f>
        <v>117.13030746705711</v>
      </c>
      <c r="L30" s="464">
        <f t="shared" si="0"/>
        <v>106.25</v>
      </c>
    </row>
    <row r="31" spans="1:12" ht="17.25" customHeight="1" thickBot="1">
      <c r="A31" s="659"/>
      <c r="B31" s="368">
        <v>2</v>
      </c>
      <c r="C31" s="369"/>
      <c r="D31" s="656" t="s">
        <v>39</v>
      </c>
      <c r="E31" s="656"/>
      <c r="F31" s="370">
        <v>20</v>
      </c>
      <c r="G31" s="462">
        <v>53</v>
      </c>
      <c r="H31" s="462">
        <v>20</v>
      </c>
      <c r="I31" s="468">
        <v>30</v>
      </c>
      <c r="J31" s="468">
        <v>51</v>
      </c>
      <c r="K31" s="464">
        <f>I31/H31*100</f>
        <v>150</v>
      </c>
      <c r="L31" s="464">
        <f t="shared" si="0"/>
        <v>170</v>
      </c>
    </row>
    <row r="32" spans="1:12" ht="15.75" customHeight="1" thickBot="1">
      <c r="A32" s="659"/>
      <c r="B32" s="368">
        <v>3</v>
      </c>
      <c r="C32" s="369"/>
      <c r="D32" s="656" t="s">
        <v>40</v>
      </c>
      <c r="E32" s="656"/>
      <c r="F32" s="370">
        <v>21</v>
      </c>
      <c r="G32" s="371">
        <v>0</v>
      </c>
      <c r="H32" s="371">
        <v>0</v>
      </c>
      <c r="I32" s="468"/>
      <c r="J32" s="468"/>
      <c r="K32" s="464">
        <v>0</v>
      </c>
      <c r="L32" s="464">
        <v>0</v>
      </c>
    </row>
    <row r="33" spans="1:12" ht="15.75" customHeight="1" thickBot="1">
      <c r="A33" s="465" t="s">
        <v>41</v>
      </c>
      <c r="B33" s="368"/>
      <c r="C33" s="369"/>
      <c r="D33" s="656" t="s">
        <v>42</v>
      </c>
      <c r="E33" s="656"/>
      <c r="F33" s="370">
        <v>22</v>
      </c>
      <c r="G33" s="371">
        <f>SUM(G12-G18)</f>
        <v>5</v>
      </c>
      <c r="H33" s="371">
        <f>SUM(H12-H18)</f>
        <v>2</v>
      </c>
      <c r="I33" s="466">
        <f>SUM(I12-I18)</f>
        <v>5</v>
      </c>
      <c r="J33" s="466">
        <f>SUM(J12-J18)</f>
        <v>4</v>
      </c>
      <c r="K33" s="464">
        <f>I33/H33*100</f>
        <v>250</v>
      </c>
      <c r="L33" s="464">
        <f t="shared" si="0"/>
        <v>80</v>
      </c>
    </row>
    <row r="34" spans="1:109" s="600" customFormat="1" ht="15.75" customHeight="1" thickBot="1">
      <c r="A34" s="465" t="s">
        <v>43</v>
      </c>
      <c r="B34" s="597"/>
      <c r="C34" s="598"/>
      <c r="D34" s="656" t="s">
        <v>44</v>
      </c>
      <c r="E34" s="656"/>
      <c r="F34" s="370">
        <v>23</v>
      </c>
      <c r="G34" s="371"/>
      <c r="H34" s="371">
        <v>2</v>
      </c>
      <c r="I34" s="468">
        <v>8</v>
      </c>
      <c r="J34" s="468">
        <v>65</v>
      </c>
      <c r="K34" s="464">
        <f>I34/H34*100</f>
        <v>400</v>
      </c>
      <c r="L34" s="464">
        <f t="shared" si="0"/>
        <v>812.5</v>
      </c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599"/>
      <c r="AJ34" s="599"/>
      <c r="AK34" s="599"/>
      <c r="AL34" s="599"/>
      <c r="AM34" s="599"/>
      <c r="AN34" s="599"/>
      <c r="AO34" s="599"/>
      <c r="AP34" s="599"/>
      <c r="AQ34" s="599"/>
      <c r="AR34" s="599"/>
      <c r="AS34" s="599"/>
      <c r="AT34" s="599"/>
      <c r="AU34" s="599"/>
      <c r="AV34" s="599"/>
      <c r="AW34" s="599"/>
      <c r="AX34" s="599"/>
      <c r="AY34" s="599"/>
      <c r="AZ34" s="599"/>
      <c r="BA34" s="599"/>
      <c r="BB34" s="599"/>
      <c r="BC34" s="599"/>
      <c r="BD34" s="599"/>
      <c r="BE34" s="599"/>
      <c r="BF34" s="599"/>
      <c r="BG34" s="599"/>
      <c r="BH34" s="599"/>
      <c r="BI34" s="599"/>
      <c r="BJ34" s="599"/>
      <c r="BK34" s="599"/>
      <c r="BL34" s="599"/>
      <c r="BM34" s="599"/>
      <c r="BN34" s="599"/>
      <c r="BO34" s="599"/>
      <c r="BP34" s="599"/>
      <c r="BQ34" s="599"/>
      <c r="BR34" s="599"/>
      <c r="BS34" s="599"/>
      <c r="BT34" s="599"/>
      <c r="BU34" s="599"/>
      <c r="BV34" s="599"/>
      <c r="BW34" s="599"/>
      <c r="BX34" s="599"/>
      <c r="BY34" s="599"/>
      <c r="BZ34" s="599"/>
      <c r="CA34" s="599"/>
      <c r="CB34" s="599"/>
      <c r="CC34" s="599"/>
      <c r="CD34" s="599"/>
      <c r="CE34" s="599"/>
      <c r="CF34" s="599"/>
      <c r="CG34" s="599"/>
      <c r="CH34" s="599"/>
      <c r="CI34" s="599"/>
      <c r="CJ34" s="599"/>
      <c r="CK34" s="599"/>
      <c r="CL34" s="599"/>
      <c r="CM34" s="599"/>
      <c r="CN34" s="599"/>
      <c r="CO34" s="599"/>
      <c r="CP34" s="599"/>
      <c r="CQ34" s="599"/>
      <c r="CR34" s="599"/>
      <c r="CS34" s="599"/>
      <c r="CT34" s="599"/>
      <c r="CU34" s="599"/>
      <c r="CV34" s="599"/>
      <c r="CW34" s="599"/>
      <c r="CX34" s="599"/>
      <c r="CY34" s="599"/>
      <c r="CZ34" s="599"/>
      <c r="DA34" s="599"/>
      <c r="DB34" s="599"/>
      <c r="DC34" s="599"/>
      <c r="DD34" s="599"/>
      <c r="DE34" s="599"/>
    </row>
    <row r="35" spans="1:109" s="603" customFormat="1" ht="30.75" customHeight="1" hidden="1" thickBot="1">
      <c r="A35" s="465" t="s">
        <v>45</v>
      </c>
      <c r="B35" s="368"/>
      <c r="C35" s="369"/>
      <c r="D35" s="656" t="s">
        <v>46</v>
      </c>
      <c r="E35" s="656"/>
      <c r="F35" s="370">
        <v>24</v>
      </c>
      <c r="G35" s="371"/>
      <c r="H35" s="371"/>
      <c r="I35" s="601"/>
      <c r="J35" s="601"/>
      <c r="K35" s="464" t="e">
        <f>I35/H35*100</f>
        <v>#DIV/0!</v>
      </c>
      <c r="L35" s="464" t="e">
        <f aca="true" t="shared" si="1" ref="L35:L66">J35/I35*100</f>
        <v>#DIV/0!</v>
      </c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2"/>
      <c r="Z35" s="602"/>
      <c r="AA35" s="602"/>
      <c r="AB35" s="602"/>
      <c r="AC35" s="602"/>
      <c r="AD35" s="602"/>
      <c r="AE35" s="602"/>
      <c r="AF35" s="602"/>
      <c r="AG35" s="602"/>
      <c r="AH35" s="602"/>
      <c r="AI35" s="602"/>
      <c r="AJ35" s="602"/>
      <c r="AK35" s="602"/>
      <c r="AL35" s="602"/>
      <c r="AM35" s="602"/>
      <c r="AN35" s="602"/>
      <c r="AO35" s="602"/>
      <c r="AP35" s="602"/>
      <c r="AQ35" s="602"/>
      <c r="AR35" s="602"/>
      <c r="AS35" s="602"/>
      <c r="AT35" s="602"/>
      <c r="AU35" s="602"/>
      <c r="AV35" s="602"/>
      <c r="AW35" s="602"/>
      <c r="AX35" s="602"/>
      <c r="AY35" s="602"/>
      <c r="AZ35" s="602"/>
      <c r="BA35" s="602"/>
      <c r="BB35" s="602"/>
      <c r="BC35" s="602"/>
      <c r="BD35" s="602"/>
      <c r="BE35" s="602"/>
      <c r="BF35" s="602"/>
      <c r="BG35" s="602"/>
      <c r="BH35" s="602"/>
      <c r="BI35" s="602"/>
      <c r="BJ35" s="602"/>
      <c r="BK35" s="602"/>
      <c r="BL35" s="602"/>
      <c r="BM35" s="602"/>
      <c r="BN35" s="602"/>
      <c r="BO35" s="602"/>
      <c r="BP35" s="602"/>
      <c r="BQ35" s="602"/>
      <c r="BR35" s="602"/>
      <c r="BS35" s="602"/>
      <c r="BT35" s="602"/>
      <c r="BU35" s="602"/>
      <c r="BV35" s="602"/>
      <c r="BW35" s="602"/>
      <c r="BX35" s="602"/>
      <c r="BY35" s="602"/>
      <c r="BZ35" s="602"/>
      <c r="CA35" s="602"/>
      <c r="CB35" s="602"/>
      <c r="CC35" s="602"/>
      <c r="CD35" s="602"/>
      <c r="CE35" s="602"/>
      <c r="CF35" s="602"/>
      <c r="CG35" s="602"/>
      <c r="CH35" s="602"/>
      <c r="CI35" s="602"/>
      <c r="CJ35" s="602"/>
      <c r="CK35" s="602"/>
      <c r="CL35" s="602"/>
      <c r="CM35" s="602"/>
      <c r="CN35" s="602"/>
      <c r="CO35" s="602"/>
      <c r="CP35" s="602"/>
      <c r="CQ35" s="602"/>
      <c r="CR35" s="602"/>
      <c r="CS35" s="602"/>
      <c r="CT35" s="602"/>
      <c r="CU35" s="602"/>
      <c r="CV35" s="602"/>
      <c r="CW35" s="602"/>
      <c r="CX35" s="602"/>
      <c r="CY35" s="602"/>
      <c r="CZ35" s="602"/>
      <c r="DA35" s="602"/>
      <c r="DB35" s="602"/>
      <c r="DC35" s="602"/>
      <c r="DD35" s="602"/>
      <c r="DE35" s="602"/>
    </row>
    <row r="36" spans="1:12" ht="15.75" customHeight="1" hidden="1" thickBot="1">
      <c r="A36" s="659"/>
      <c r="B36" s="368">
        <v>1</v>
      </c>
      <c r="C36" s="369"/>
      <c r="D36" s="656" t="s">
        <v>47</v>
      </c>
      <c r="E36" s="656"/>
      <c r="F36" s="370">
        <v>25</v>
      </c>
      <c r="G36" s="371"/>
      <c r="H36" s="371"/>
      <c r="I36" s="463"/>
      <c r="J36" s="463"/>
      <c r="K36" s="464" t="e">
        <f>I36/H36*100</f>
        <v>#DIV/0!</v>
      </c>
      <c r="L36" s="464" t="e">
        <f t="shared" si="1"/>
        <v>#DIV/0!</v>
      </c>
    </row>
    <row r="37" spans="1:12" ht="27.75" customHeight="1" hidden="1" thickBot="1">
      <c r="A37" s="659"/>
      <c r="B37" s="368">
        <v>2</v>
      </c>
      <c r="C37" s="369"/>
      <c r="D37" s="656" t="s">
        <v>48</v>
      </c>
      <c r="E37" s="656"/>
      <c r="F37" s="370">
        <v>26</v>
      </c>
      <c r="G37" s="371"/>
      <c r="H37" s="371"/>
      <c r="I37" s="463"/>
      <c r="J37" s="463"/>
      <c r="K37" s="464" t="e">
        <f>I37/H37*100</f>
        <v>#DIV/0!</v>
      </c>
      <c r="L37" s="464" t="e">
        <f t="shared" si="1"/>
        <v>#DIV/0!</v>
      </c>
    </row>
    <row r="38" spans="1:12" ht="15.75" customHeight="1" hidden="1" thickBot="1">
      <c r="A38" s="659"/>
      <c r="B38" s="368">
        <v>3</v>
      </c>
      <c r="C38" s="369"/>
      <c r="D38" s="656" t="s">
        <v>49</v>
      </c>
      <c r="E38" s="656"/>
      <c r="F38" s="370">
        <v>27</v>
      </c>
      <c r="G38" s="371"/>
      <c r="H38" s="371"/>
      <c r="I38" s="463"/>
      <c r="J38" s="463"/>
      <c r="K38" s="464" t="e">
        <f>I38/H38*100</f>
        <v>#DIV/0!</v>
      </c>
      <c r="L38" s="464" t="e">
        <f t="shared" si="1"/>
        <v>#DIV/0!</v>
      </c>
    </row>
    <row r="39" spans="1:12" ht="70.5" customHeight="1" hidden="1" thickBot="1">
      <c r="A39" s="659"/>
      <c r="B39" s="368">
        <v>4</v>
      </c>
      <c r="C39" s="369"/>
      <c r="D39" s="656" t="s">
        <v>50</v>
      </c>
      <c r="E39" s="656"/>
      <c r="F39" s="370">
        <v>28</v>
      </c>
      <c r="G39" s="371"/>
      <c r="H39" s="371"/>
      <c r="I39" s="463"/>
      <c r="J39" s="463"/>
      <c r="K39" s="464" t="e">
        <f>I39/H39*100</f>
        <v>#DIV/0!</v>
      </c>
      <c r="L39" s="464" t="e">
        <f t="shared" si="1"/>
        <v>#DIV/0!</v>
      </c>
    </row>
    <row r="40" spans="1:12" ht="16.5" customHeight="1" hidden="1" thickBot="1">
      <c r="A40" s="659"/>
      <c r="B40" s="368">
        <v>5</v>
      </c>
      <c r="C40" s="369"/>
      <c r="D40" s="656" t="s">
        <v>51</v>
      </c>
      <c r="E40" s="656"/>
      <c r="F40" s="370">
        <v>29</v>
      </c>
      <c r="G40" s="371"/>
      <c r="H40" s="371"/>
      <c r="I40" s="463"/>
      <c r="J40" s="463"/>
      <c r="K40" s="464" t="e">
        <f>I40/H40*100</f>
        <v>#DIV/0!</v>
      </c>
      <c r="L40" s="464" t="e">
        <f t="shared" si="1"/>
        <v>#DIV/0!</v>
      </c>
    </row>
    <row r="41" spans="1:12" ht="27.75" customHeight="1" hidden="1" thickBot="1">
      <c r="A41" s="659"/>
      <c r="B41" s="368">
        <v>6</v>
      </c>
      <c r="C41" s="369"/>
      <c r="D41" s="656" t="s">
        <v>52</v>
      </c>
      <c r="E41" s="656"/>
      <c r="F41" s="370">
        <v>30</v>
      </c>
      <c r="G41" s="371"/>
      <c r="H41" s="371"/>
      <c r="I41" s="463"/>
      <c r="J41" s="463"/>
      <c r="K41" s="464" t="e">
        <f>I41/H41*100</f>
        <v>#DIV/0!</v>
      </c>
      <c r="L41" s="464" t="e">
        <f t="shared" si="1"/>
        <v>#DIV/0!</v>
      </c>
    </row>
    <row r="42" spans="1:12" ht="50.25" customHeight="1" hidden="1" thickBot="1">
      <c r="A42" s="659"/>
      <c r="B42" s="368">
        <v>7</v>
      </c>
      <c r="C42" s="369"/>
      <c r="D42" s="656" t="s">
        <v>53</v>
      </c>
      <c r="E42" s="656"/>
      <c r="F42" s="370">
        <v>31</v>
      </c>
      <c r="G42" s="371"/>
      <c r="H42" s="371"/>
      <c r="I42" s="463"/>
      <c r="J42" s="463"/>
      <c r="K42" s="464" t="e">
        <f>I42/H42*100</f>
        <v>#DIV/0!</v>
      </c>
      <c r="L42" s="464" t="e">
        <f t="shared" si="1"/>
        <v>#DIV/0!</v>
      </c>
    </row>
    <row r="43" spans="1:12" ht="61.5" customHeight="1" hidden="1" thickBot="1">
      <c r="A43" s="659"/>
      <c r="B43" s="368">
        <v>8</v>
      </c>
      <c r="C43" s="369"/>
      <c r="D43" s="656" t="s">
        <v>54</v>
      </c>
      <c r="E43" s="656"/>
      <c r="F43" s="370">
        <v>32</v>
      </c>
      <c r="G43" s="371"/>
      <c r="H43" s="371"/>
      <c r="I43" s="463"/>
      <c r="J43" s="463"/>
      <c r="K43" s="464" t="e">
        <f>I43/H43*100</f>
        <v>#DIV/0!</v>
      </c>
      <c r="L43" s="464" t="e">
        <f t="shared" si="1"/>
        <v>#DIV/0!</v>
      </c>
    </row>
    <row r="44" spans="1:12" ht="18.75" customHeight="1" hidden="1" thickBot="1">
      <c r="A44" s="659"/>
      <c r="B44" s="368"/>
      <c r="C44" s="369" t="s">
        <v>9</v>
      </c>
      <c r="D44" s="656" t="s">
        <v>55</v>
      </c>
      <c r="E44" s="656"/>
      <c r="F44" s="370">
        <v>33</v>
      </c>
      <c r="G44" s="371"/>
      <c r="H44" s="371"/>
      <c r="I44" s="463"/>
      <c r="J44" s="463"/>
      <c r="K44" s="464" t="e">
        <f>I44/H44*100</f>
        <v>#DIV/0!</v>
      </c>
      <c r="L44" s="464" t="e">
        <f t="shared" si="1"/>
        <v>#DIV/0!</v>
      </c>
    </row>
    <row r="45" spans="1:12" ht="18.75" customHeight="1" hidden="1" thickBot="1">
      <c r="A45" s="659"/>
      <c r="B45" s="368"/>
      <c r="C45" s="369" t="s">
        <v>11</v>
      </c>
      <c r="D45" s="656" t="s">
        <v>56</v>
      </c>
      <c r="E45" s="656"/>
      <c r="F45" s="370" t="s">
        <v>57</v>
      </c>
      <c r="G45" s="371"/>
      <c r="H45" s="371"/>
      <c r="I45" s="463"/>
      <c r="J45" s="463"/>
      <c r="K45" s="464" t="e">
        <f>I45/H45*100</f>
        <v>#DIV/0!</v>
      </c>
      <c r="L45" s="464" t="e">
        <f t="shared" si="1"/>
        <v>#DIV/0!</v>
      </c>
    </row>
    <row r="46" spans="1:12" ht="18.75" customHeight="1" hidden="1" thickBot="1">
      <c r="A46" s="659"/>
      <c r="B46" s="368"/>
      <c r="C46" s="369" t="s">
        <v>58</v>
      </c>
      <c r="D46" s="656" t="s">
        <v>59</v>
      </c>
      <c r="E46" s="656"/>
      <c r="F46" s="370">
        <v>34</v>
      </c>
      <c r="G46" s="371"/>
      <c r="H46" s="371"/>
      <c r="I46" s="463"/>
      <c r="J46" s="463"/>
      <c r="K46" s="464" t="e">
        <f>I46/H46*100</f>
        <v>#DIV/0!</v>
      </c>
      <c r="L46" s="464" t="e">
        <f t="shared" si="1"/>
        <v>#DIV/0!</v>
      </c>
    </row>
    <row r="47" spans="1:12" ht="38.25" customHeight="1" hidden="1" thickBot="1">
      <c r="A47" s="659"/>
      <c r="B47" s="368">
        <v>9</v>
      </c>
      <c r="C47" s="369"/>
      <c r="D47" s="656" t="s">
        <v>60</v>
      </c>
      <c r="E47" s="656"/>
      <c r="F47" s="370">
        <v>35</v>
      </c>
      <c r="G47" s="371"/>
      <c r="H47" s="371"/>
      <c r="I47" s="463"/>
      <c r="J47" s="463"/>
      <c r="K47" s="464" t="e">
        <f>I47/H47*100</f>
        <v>#DIV/0!</v>
      </c>
      <c r="L47" s="464" t="e">
        <f t="shared" si="1"/>
        <v>#DIV/0!</v>
      </c>
    </row>
    <row r="48" spans="1:12" ht="18.75" customHeight="1" hidden="1" thickBot="1">
      <c r="A48" s="465" t="s">
        <v>61</v>
      </c>
      <c r="B48" s="368"/>
      <c r="C48" s="369"/>
      <c r="D48" s="656" t="s">
        <v>62</v>
      </c>
      <c r="E48" s="656"/>
      <c r="F48" s="370">
        <v>36</v>
      </c>
      <c r="G48" s="371"/>
      <c r="H48" s="371"/>
      <c r="I48" s="463"/>
      <c r="J48" s="463"/>
      <c r="K48" s="464" t="e">
        <f>I48/H48*100</f>
        <v>#DIV/0!</v>
      </c>
      <c r="L48" s="464" t="e">
        <f t="shared" si="1"/>
        <v>#DIV/0!</v>
      </c>
    </row>
    <row r="49" spans="1:12" ht="26.25" customHeight="1" hidden="1" thickBot="1">
      <c r="A49" s="465" t="s">
        <v>63</v>
      </c>
      <c r="B49" s="368"/>
      <c r="C49" s="369"/>
      <c r="D49" s="656" t="s">
        <v>64</v>
      </c>
      <c r="E49" s="656"/>
      <c r="F49" s="370">
        <v>37</v>
      </c>
      <c r="G49" s="371"/>
      <c r="H49" s="371"/>
      <c r="I49" s="463"/>
      <c r="J49" s="463"/>
      <c r="K49" s="464" t="e">
        <f>I49/H49*100</f>
        <v>#DIV/0!</v>
      </c>
      <c r="L49" s="464" t="e">
        <f t="shared" si="1"/>
        <v>#DIV/0!</v>
      </c>
    </row>
    <row r="50" spans="1:12" ht="15.75" customHeight="1" hidden="1" thickBot="1">
      <c r="A50" s="465"/>
      <c r="B50" s="368"/>
      <c r="C50" s="369" t="s">
        <v>9</v>
      </c>
      <c r="D50" s="656" t="s">
        <v>65</v>
      </c>
      <c r="E50" s="656"/>
      <c r="F50" s="370">
        <v>38</v>
      </c>
      <c r="G50" s="371"/>
      <c r="H50" s="371"/>
      <c r="I50" s="463"/>
      <c r="J50" s="463"/>
      <c r="K50" s="464" t="e">
        <f>I50/H50*100</f>
        <v>#DIV/0!</v>
      </c>
      <c r="L50" s="464" t="e">
        <f t="shared" si="1"/>
        <v>#DIV/0!</v>
      </c>
    </row>
    <row r="51" spans="1:12" ht="15.75" customHeight="1" hidden="1" thickBot="1">
      <c r="A51" s="465"/>
      <c r="B51" s="368"/>
      <c r="C51" s="369" t="s">
        <v>11</v>
      </c>
      <c r="D51" s="656" t="s">
        <v>66</v>
      </c>
      <c r="E51" s="656"/>
      <c r="F51" s="370">
        <v>39</v>
      </c>
      <c r="G51" s="371"/>
      <c r="H51" s="371"/>
      <c r="I51" s="463"/>
      <c r="J51" s="463"/>
      <c r="K51" s="464" t="e">
        <f>I51/H51*100</f>
        <v>#DIV/0!</v>
      </c>
      <c r="L51" s="464" t="e">
        <f t="shared" si="1"/>
        <v>#DIV/0!</v>
      </c>
    </row>
    <row r="52" spans="1:12" ht="15.75" customHeight="1" hidden="1" thickBot="1">
      <c r="A52" s="465"/>
      <c r="B52" s="368"/>
      <c r="C52" s="369" t="s">
        <v>58</v>
      </c>
      <c r="D52" s="656" t="s">
        <v>67</v>
      </c>
      <c r="E52" s="656"/>
      <c r="F52" s="370">
        <v>40</v>
      </c>
      <c r="G52" s="371"/>
      <c r="H52" s="371"/>
      <c r="I52" s="463"/>
      <c r="J52" s="463"/>
      <c r="K52" s="464" t="e">
        <f>I52/H52*100</f>
        <v>#DIV/0!</v>
      </c>
      <c r="L52" s="464" t="e">
        <f t="shared" si="1"/>
        <v>#DIV/0!</v>
      </c>
    </row>
    <row r="53" spans="1:12" ht="15.75" customHeight="1" hidden="1" thickBot="1">
      <c r="A53" s="465"/>
      <c r="B53" s="368"/>
      <c r="C53" s="369" t="s">
        <v>68</v>
      </c>
      <c r="D53" s="656" t="s">
        <v>69</v>
      </c>
      <c r="E53" s="656"/>
      <c r="F53" s="370">
        <v>41</v>
      </c>
      <c r="G53" s="371"/>
      <c r="H53" s="371"/>
      <c r="I53" s="463"/>
      <c r="J53" s="463"/>
      <c r="K53" s="464" t="e">
        <f>I53/H53*100</f>
        <v>#DIV/0!</v>
      </c>
      <c r="L53" s="464" t="e">
        <f t="shared" si="1"/>
        <v>#DIV/0!</v>
      </c>
    </row>
    <row r="54" spans="1:12" ht="15.75" customHeight="1" hidden="1" thickBot="1">
      <c r="A54" s="465"/>
      <c r="B54" s="368"/>
      <c r="C54" s="369" t="s">
        <v>70</v>
      </c>
      <c r="D54" s="656" t="s">
        <v>71</v>
      </c>
      <c r="E54" s="656"/>
      <c r="F54" s="370">
        <v>42</v>
      </c>
      <c r="G54" s="371"/>
      <c r="H54" s="371"/>
      <c r="I54" s="463"/>
      <c r="J54" s="463"/>
      <c r="K54" s="464" t="e">
        <f>I54/H54*100</f>
        <v>#DIV/0!</v>
      </c>
      <c r="L54" s="464" t="e">
        <f t="shared" si="1"/>
        <v>#DIV/0!</v>
      </c>
    </row>
    <row r="55" spans="1:12" ht="18.75" customHeight="1" thickBot="1">
      <c r="A55" s="465" t="s">
        <v>72</v>
      </c>
      <c r="B55" s="368"/>
      <c r="C55" s="369"/>
      <c r="D55" s="656" t="s">
        <v>73</v>
      </c>
      <c r="E55" s="656"/>
      <c r="F55" s="370">
        <v>43</v>
      </c>
      <c r="G55" s="462">
        <v>4681</v>
      </c>
      <c r="H55" s="462">
        <v>8031</v>
      </c>
      <c r="I55" s="463">
        <v>13847</v>
      </c>
      <c r="J55" s="463">
        <v>6602</v>
      </c>
      <c r="K55" s="464">
        <f>I55/H55*100</f>
        <v>172.41937492217656</v>
      </c>
      <c r="L55" s="464">
        <f t="shared" si="1"/>
        <v>47.678197443489566</v>
      </c>
    </row>
    <row r="56" spans="1:12" ht="15.75" customHeight="1" thickBot="1">
      <c r="A56" s="465"/>
      <c r="B56" s="368">
        <v>1</v>
      </c>
      <c r="C56" s="369"/>
      <c r="D56" s="656" t="s">
        <v>74</v>
      </c>
      <c r="E56" s="656"/>
      <c r="F56" s="370">
        <v>44</v>
      </c>
      <c r="G56" s="462">
        <v>4055</v>
      </c>
      <c r="H56" s="462">
        <v>8016</v>
      </c>
      <c r="I56" s="463">
        <v>11085</v>
      </c>
      <c r="J56" s="463">
        <v>3840</v>
      </c>
      <c r="K56" s="464">
        <f>I56/H56*100</f>
        <v>138.28592814371257</v>
      </c>
      <c r="L56" s="464">
        <f t="shared" si="1"/>
        <v>34.64140730717185</v>
      </c>
    </row>
    <row r="57" spans="1:12" ht="15.75" thickBot="1">
      <c r="A57" s="465"/>
      <c r="B57" s="368"/>
      <c r="C57" s="369"/>
      <c r="D57" s="531"/>
      <c r="E57" s="531" t="s">
        <v>75</v>
      </c>
      <c r="F57" s="370">
        <v>45</v>
      </c>
      <c r="G57" s="462">
        <v>3877</v>
      </c>
      <c r="H57" s="462">
        <v>3704</v>
      </c>
      <c r="I57" s="463">
        <v>2700</v>
      </c>
      <c r="J57" s="463">
        <v>1604</v>
      </c>
      <c r="K57" s="464">
        <f>I57/H57*100</f>
        <v>72.89416846652269</v>
      </c>
      <c r="L57" s="464">
        <v>0</v>
      </c>
    </row>
    <row r="58" spans="1:12" ht="15.75" customHeight="1" thickBot="1">
      <c r="A58" s="465" t="s">
        <v>76</v>
      </c>
      <c r="B58" s="368"/>
      <c r="C58" s="369"/>
      <c r="D58" s="656" t="s">
        <v>77</v>
      </c>
      <c r="E58" s="656"/>
      <c r="F58" s="370">
        <v>46</v>
      </c>
      <c r="G58" s="462">
        <v>319</v>
      </c>
      <c r="H58" s="462">
        <v>8031</v>
      </c>
      <c r="I58" s="463">
        <f>I55</f>
        <v>13847</v>
      </c>
      <c r="J58" s="463">
        <f>J55</f>
        <v>6602</v>
      </c>
      <c r="K58" s="464">
        <f>I58/H58*100</f>
        <v>172.41937492217656</v>
      </c>
      <c r="L58" s="464">
        <f t="shared" si="1"/>
        <v>47.678197443489566</v>
      </c>
    </row>
    <row r="59" spans="1:12" ht="15" customHeight="1" thickBot="1">
      <c r="A59" s="465" t="s">
        <v>78</v>
      </c>
      <c r="B59" s="604"/>
      <c r="C59" s="369"/>
      <c r="D59" s="656" t="s">
        <v>79</v>
      </c>
      <c r="E59" s="656"/>
      <c r="F59" s="370">
        <v>47</v>
      </c>
      <c r="G59" s="462"/>
      <c r="H59" s="462"/>
      <c r="I59" s="463">
        <v>11085</v>
      </c>
      <c r="J59" s="463"/>
      <c r="K59" s="464"/>
      <c r="L59" s="464"/>
    </row>
    <row r="60" spans="1:12" ht="18.75" customHeight="1" thickBot="1">
      <c r="A60" s="659"/>
      <c r="B60" s="368">
        <v>1</v>
      </c>
      <c r="C60" s="369"/>
      <c r="D60" s="656" t="s">
        <v>80</v>
      </c>
      <c r="E60" s="656"/>
      <c r="F60" s="370">
        <v>48</v>
      </c>
      <c r="G60" s="462">
        <v>122</v>
      </c>
      <c r="H60" s="462">
        <v>139</v>
      </c>
      <c r="I60" s="463">
        <v>137</v>
      </c>
      <c r="J60" s="463">
        <v>137</v>
      </c>
      <c r="K60" s="464">
        <f>I60/H60*100</f>
        <v>98.56115107913669</v>
      </c>
      <c r="L60" s="464">
        <f t="shared" si="1"/>
        <v>100</v>
      </c>
    </row>
    <row r="61" spans="1:12" ht="15.75" customHeight="1" thickBot="1">
      <c r="A61" s="659"/>
      <c r="B61" s="368">
        <v>2</v>
      </c>
      <c r="C61" s="369"/>
      <c r="D61" s="656" t="s">
        <v>81</v>
      </c>
      <c r="E61" s="656"/>
      <c r="F61" s="370">
        <v>49</v>
      </c>
      <c r="G61" s="462">
        <v>117</v>
      </c>
      <c r="H61" s="462">
        <v>120</v>
      </c>
      <c r="I61" s="463">
        <v>126</v>
      </c>
      <c r="J61" s="463">
        <v>126</v>
      </c>
      <c r="K61" s="464">
        <f>I61/H61*100</f>
        <v>105</v>
      </c>
      <c r="L61" s="464">
        <f t="shared" si="1"/>
        <v>100</v>
      </c>
    </row>
    <row r="62" spans="1:12" ht="33.75" customHeight="1" thickBot="1">
      <c r="A62" s="659"/>
      <c r="B62" s="368">
        <v>3</v>
      </c>
      <c r="C62" s="369"/>
      <c r="D62" s="656" t="s">
        <v>82</v>
      </c>
      <c r="E62" s="656"/>
      <c r="F62" s="370">
        <v>50</v>
      </c>
      <c r="G62" s="462">
        <v>2619</v>
      </c>
      <c r="H62" s="462">
        <v>2360</v>
      </c>
      <c r="I62" s="463">
        <f>(I23/I61)/12*1000</f>
        <v>2773.809523809524</v>
      </c>
      <c r="J62" s="463">
        <f>(J23/J61)/12*1000</f>
        <v>2773.809523809524</v>
      </c>
      <c r="K62" s="464">
        <f>I62/H62*100</f>
        <v>117.53430185633576</v>
      </c>
      <c r="L62" s="464">
        <f t="shared" si="1"/>
        <v>100</v>
      </c>
    </row>
    <row r="63" spans="1:12" ht="38.25" customHeight="1" thickBot="1">
      <c r="A63" s="659"/>
      <c r="B63" s="368">
        <v>4</v>
      </c>
      <c r="C63" s="369"/>
      <c r="D63" s="656" t="s">
        <v>83</v>
      </c>
      <c r="E63" s="656"/>
      <c r="F63" s="370">
        <v>51</v>
      </c>
      <c r="G63" s="605">
        <f>SUM(G24/G61/12*1000)</f>
        <v>2409.5441595441594</v>
      </c>
      <c r="H63" s="629">
        <f>(H24/H61)/12*1000</f>
        <v>2155.5555555555557</v>
      </c>
      <c r="I63" s="605">
        <f>SUM(I24/I61/12*1000)</f>
        <v>2579.3650793650795</v>
      </c>
      <c r="J63" s="605">
        <f>SUM(J24/J61/12*1000)</f>
        <v>2579.3650793650795</v>
      </c>
      <c r="K63" s="464">
        <f>I63/H63*100</f>
        <v>119.66126656848306</v>
      </c>
      <c r="L63" s="464">
        <f t="shared" si="1"/>
        <v>100</v>
      </c>
    </row>
    <row r="64" spans="1:12" ht="32.25" customHeight="1" thickBot="1">
      <c r="A64" s="659"/>
      <c r="B64" s="368">
        <v>5</v>
      </c>
      <c r="C64" s="369"/>
      <c r="D64" s="656" t="s">
        <v>84</v>
      </c>
      <c r="E64" s="656"/>
      <c r="F64" s="370">
        <v>52</v>
      </c>
      <c r="G64" s="605">
        <f>SUM(G13/G61)</f>
        <v>76.16239316239316</v>
      </c>
      <c r="H64" s="605">
        <f>SUM(H13/H61)</f>
        <v>59.81666666666667</v>
      </c>
      <c r="I64" s="605">
        <f>SUM(I13/I61)</f>
        <v>72.57936507936508</v>
      </c>
      <c r="J64" s="605">
        <f>SUM(J13/J61)</f>
        <v>79.83333333333333</v>
      </c>
      <c r="K64" s="464">
        <f>I64/H64*100</f>
        <v>121.3363584497605</v>
      </c>
      <c r="L64" s="464">
        <f t="shared" si="1"/>
        <v>109.99453253143794</v>
      </c>
    </row>
    <row r="65" spans="1:12" ht="34.5" customHeight="1" thickBot="1">
      <c r="A65" s="659"/>
      <c r="B65" s="368">
        <v>6</v>
      </c>
      <c r="C65" s="369"/>
      <c r="D65" s="656" t="s">
        <v>85</v>
      </c>
      <c r="E65" s="656"/>
      <c r="F65" s="370">
        <v>53</v>
      </c>
      <c r="G65" s="605"/>
      <c r="H65" s="605"/>
      <c r="I65" s="463"/>
      <c r="J65" s="463"/>
      <c r="K65" s="464"/>
      <c r="L65" s="464"/>
    </row>
    <row r="66" spans="1:12" ht="26.25" customHeight="1" thickBot="1">
      <c r="A66" s="659"/>
      <c r="B66" s="368">
        <v>7</v>
      </c>
      <c r="C66" s="369"/>
      <c r="D66" s="656" t="s">
        <v>86</v>
      </c>
      <c r="E66" s="656"/>
      <c r="F66" s="370">
        <v>54</v>
      </c>
      <c r="G66" s="605">
        <f>SUM(G18/G12*1000)</f>
        <v>999.44208881946</v>
      </c>
      <c r="H66" s="605">
        <f>SUM(H18/H12*1000)</f>
        <v>999.7217584863662</v>
      </c>
      <c r="I66" s="605">
        <f>SUM(I18/I12*1000)</f>
        <v>999.4553376906317</v>
      </c>
      <c r="J66" s="605">
        <f>SUM(J18/J12*1000)</f>
        <v>999.6045086019379</v>
      </c>
      <c r="K66" s="464">
        <f>I66/H66*100</f>
        <v>99.97335050543084</v>
      </c>
      <c r="L66" s="464">
        <f t="shared" si="1"/>
        <v>100.0149252203356</v>
      </c>
    </row>
    <row r="67" spans="1:12" ht="15.75" customHeight="1" thickBot="1">
      <c r="A67" s="659"/>
      <c r="B67" s="368">
        <v>8</v>
      </c>
      <c r="C67" s="369"/>
      <c r="D67" s="656" t="s">
        <v>87</v>
      </c>
      <c r="E67" s="656"/>
      <c r="F67" s="370">
        <v>55</v>
      </c>
      <c r="G67" s="462"/>
      <c r="H67" s="462"/>
      <c r="I67" s="463"/>
      <c r="J67" s="463"/>
      <c r="K67" s="464"/>
      <c r="L67" s="464"/>
    </row>
    <row r="68" spans="1:12" ht="15.75" customHeight="1" thickBot="1">
      <c r="A68" s="659"/>
      <c r="B68" s="368">
        <v>9</v>
      </c>
      <c r="C68" s="369"/>
      <c r="D68" s="657" t="s">
        <v>88</v>
      </c>
      <c r="E68" s="657"/>
      <c r="F68" s="370">
        <v>56</v>
      </c>
      <c r="G68" s="462"/>
      <c r="H68" s="462"/>
      <c r="I68" s="463"/>
      <c r="J68" s="463"/>
      <c r="K68" s="463"/>
      <c r="L68" s="464"/>
    </row>
    <row r="69" spans="1:8" ht="15.75" customHeight="1">
      <c r="A69" s="567"/>
      <c r="B69" s="606"/>
      <c r="C69" s="558"/>
      <c r="D69" s="607"/>
      <c r="E69" s="607"/>
      <c r="F69" s="563"/>
      <c r="G69" s="608"/>
      <c r="H69" s="608"/>
    </row>
    <row r="70" spans="1:8" ht="15.75" customHeight="1">
      <c r="A70" s="567"/>
      <c r="B70" s="609" t="s">
        <v>89</v>
      </c>
      <c r="C70" s="558"/>
      <c r="D70" s="607"/>
      <c r="E70" s="607"/>
      <c r="F70" s="563"/>
      <c r="G70" s="608"/>
      <c r="H70" s="608"/>
    </row>
    <row r="71" spans="1:8" ht="14.25">
      <c r="A71" s="606"/>
      <c r="B71" s="606"/>
      <c r="D71" s="606"/>
      <c r="E71" s="611"/>
      <c r="F71" s="563"/>
      <c r="G71" s="608"/>
      <c r="H71" s="608"/>
    </row>
    <row r="72" spans="1:8" ht="14.25">
      <c r="A72" s="606"/>
      <c r="B72" s="606"/>
      <c r="D72" s="606"/>
      <c r="E72" s="611"/>
      <c r="F72" s="563"/>
      <c r="G72" s="608"/>
      <c r="H72" s="608"/>
    </row>
    <row r="73" spans="1:11" ht="47.25" customHeight="1">
      <c r="A73" s="606"/>
      <c r="B73" s="606"/>
      <c r="D73" s="606"/>
      <c r="E73" s="658"/>
      <c r="F73" s="658"/>
      <c r="G73" s="752" t="s">
        <v>422</v>
      </c>
      <c r="H73" s="752"/>
      <c r="I73" s="752"/>
      <c r="J73" s="752"/>
      <c r="K73" s="752"/>
    </row>
    <row r="74" spans="7:11" ht="15">
      <c r="G74" s="655"/>
      <c r="H74" s="655"/>
      <c r="I74" s="655"/>
      <c r="J74" s="655"/>
      <c r="K74" s="655"/>
    </row>
  </sheetData>
  <sheetProtection selectLockedCells="1" selectUnlockedCells="1"/>
  <mergeCells count="65">
    <mergeCell ref="H9:H10"/>
    <mergeCell ref="I9:J9"/>
    <mergeCell ref="A6:L6"/>
    <mergeCell ref="A9:C10"/>
    <mergeCell ref="D9:E10"/>
    <mergeCell ref="F9:F10"/>
    <mergeCell ref="G9:G10"/>
    <mergeCell ref="K9:L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52:E52"/>
    <mergeCell ref="D53:E53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9:E59"/>
    <mergeCell ref="A60:A68"/>
    <mergeCell ref="D60:E60"/>
    <mergeCell ref="D61:E61"/>
    <mergeCell ref="D62:E62"/>
    <mergeCell ref="D63:E63"/>
    <mergeCell ref="D54:E54"/>
    <mergeCell ref="D55:E55"/>
    <mergeCell ref="D56:E56"/>
    <mergeCell ref="D58:E58"/>
    <mergeCell ref="G74:K74"/>
    <mergeCell ref="D64:E64"/>
    <mergeCell ref="D65:E65"/>
    <mergeCell ref="D66:E66"/>
    <mergeCell ref="D67:E67"/>
    <mergeCell ref="D68:E68"/>
    <mergeCell ref="E73:F73"/>
    <mergeCell ref="G73:K73"/>
  </mergeCells>
  <printOptions horizontalCentered="1"/>
  <pageMargins left="0.39375" right="0.31527777777777777" top="0.31527777777777777" bottom="0.5402777777777777" header="0.5118055555555555" footer="0.31527777777777777"/>
  <pageSetup horizontalDpi="600" verticalDpi="600" orientation="portrait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T188"/>
  <sheetViews>
    <sheetView zoomScalePageLayoutView="0" workbookViewId="0" topLeftCell="A1">
      <pane xSplit="6" ySplit="12" topLeftCell="M162" activePane="bottomRight" state="frozen"/>
      <selection pane="topLeft" activeCell="A1" sqref="A1"/>
      <selection pane="topRight" activeCell="G1" sqref="G1"/>
      <selection pane="bottomLeft" activeCell="Y6" sqref="Y6"/>
      <selection pane="bottomRight" activeCell="M168" sqref="M168"/>
    </sheetView>
  </sheetViews>
  <sheetFormatPr defaultColWidth="9.140625" defaultRowHeight="12.75"/>
  <cols>
    <col min="1" max="1" width="2.57421875" style="272" customWidth="1"/>
    <col min="2" max="2" width="1.8515625" style="272" customWidth="1"/>
    <col min="3" max="3" width="2.57421875" style="272" customWidth="1"/>
    <col min="4" max="4" width="4.57421875" style="272" customWidth="1"/>
    <col min="5" max="5" width="56.8515625" style="358" customWidth="1"/>
    <col min="6" max="6" width="5.28125" style="347" customWidth="1"/>
    <col min="7" max="7" width="9.57421875" style="348" hidden="1" customWidth="1"/>
    <col min="8" max="8" width="9.00390625" style="349" customWidth="1"/>
    <col min="9" max="9" width="9.00390625" style="350" customWidth="1"/>
    <col min="10" max="10" width="10.57421875" style="238" customWidth="1"/>
    <col min="11" max="11" width="9.57421875" style="238" hidden="1" customWidth="1"/>
    <col min="12" max="12" width="9.421875" style="238" hidden="1" customWidth="1"/>
    <col min="13" max="13" width="10.140625" style="238" customWidth="1"/>
    <col min="14" max="14" width="10.140625" style="238" hidden="1" customWidth="1"/>
    <col min="15" max="16" width="10.140625" style="238" customWidth="1"/>
    <col min="17" max="17" width="6.140625" style="238" customWidth="1"/>
    <col min="18" max="18" width="11.140625" style="351" hidden="1" customWidth="1"/>
    <col min="19" max="19" width="10.57421875" style="351" hidden="1" customWidth="1"/>
    <col min="20" max="20" width="11.00390625" style="351" hidden="1" customWidth="1"/>
    <col min="21" max="21" width="8.57421875" style="352" hidden="1" customWidth="1"/>
    <col min="22" max="22" width="10.57421875" style="351" hidden="1" customWidth="1"/>
    <col min="23" max="23" width="8.57421875" style="352" hidden="1" customWidth="1"/>
    <col min="24" max="25" width="9.140625" style="210" hidden="1" customWidth="1"/>
    <col min="26" max="26" width="6.7109375" style="210" customWidth="1"/>
    <col min="27" max="16384" width="9.140625" style="210" customWidth="1"/>
  </cols>
  <sheetData>
    <row r="1" spans="1:30" s="199" customFormat="1" ht="15.75" customHeight="1" hidden="1">
      <c r="A1" s="185" t="s">
        <v>0</v>
      </c>
      <c r="B1" s="186"/>
      <c r="C1" s="187"/>
      <c r="D1" s="186"/>
      <c r="E1" s="188"/>
      <c r="F1" s="189"/>
      <c r="G1" s="190"/>
      <c r="H1" s="191"/>
      <c r="I1" s="192"/>
      <c r="J1" s="193"/>
      <c r="K1" s="193"/>
      <c r="L1" s="193"/>
      <c r="M1" s="195"/>
      <c r="N1" s="195"/>
      <c r="O1" s="195"/>
      <c r="P1" s="393" t="s">
        <v>435</v>
      </c>
      <c r="Q1" s="393"/>
      <c r="R1" s="196"/>
      <c r="S1" s="196"/>
      <c r="T1" s="196"/>
      <c r="U1" s="197"/>
      <c r="V1" s="196"/>
      <c r="W1" s="197"/>
      <c r="X1" s="198"/>
      <c r="Y1" s="198"/>
      <c r="Z1" s="198"/>
      <c r="AA1" s="198"/>
      <c r="AB1" s="198"/>
      <c r="AC1" s="198"/>
      <c r="AD1" s="198"/>
    </row>
    <row r="2" spans="1:30" s="199" customFormat="1" ht="25.5">
      <c r="A2" s="452" t="s">
        <v>443</v>
      </c>
      <c r="B2" s="187"/>
      <c r="C2" s="187"/>
      <c r="D2" s="187"/>
      <c r="E2" s="200"/>
      <c r="F2" s="201"/>
      <c r="G2" s="202"/>
      <c r="H2" s="203"/>
      <c r="I2" s="204"/>
      <c r="J2" s="205"/>
      <c r="K2" s="205"/>
      <c r="L2" s="194" t="s">
        <v>382</v>
      </c>
      <c r="M2" s="195"/>
      <c r="N2" s="195"/>
      <c r="O2" s="195"/>
      <c r="Q2" s="549" t="s">
        <v>307</v>
      </c>
      <c r="R2" s="549"/>
      <c r="S2" s="196"/>
      <c r="T2" s="196"/>
      <c r="U2" s="197"/>
      <c r="V2" s="196"/>
      <c r="W2" s="197"/>
      <c r="X2" s="198"/>
      <c r="Y2" s="198"/>
      <c r="Z2" s="198"/>
      <c r="AA2" s="198"/>
      <c r="AB2" s="198"/>
      <c r="AC2" s="198"/>
      <c r="AD2" s="198"/>
    </row>
    <row r="3" spans="1:30" s="199" customFormat="1" ht="15.75">
      <c r="A3" s="452" t="s">
        <v>444</v>
      </c>
      <c r="B3" s="187"/>
      <c r="C3" s="187"/>
      <c r="D3" s="187"/>
      <c r="E3" s="200"/>
      <c r="F3" s="201"/>
      <c r="G3" s="202"/>
      <c r="H3" s="203"/>
      <c r="I3" s="204"/>
      <c r="J3" s="205"/>
      <c r="K3" s="205"/>
      <c r="L3" s="194" t="s">
        <v>383</v>
      </c>
      <c r="M3" s="195"/>
      <c r="N3" s="195"/>
      <c r="O3" s="195"/>
      <c r="P3" s="654" t="s">
        <v>433</v>
      </c>
      <c r="Q3" s="654"/>
      <c r="R3" s="549"/>
      <c r="S3" s="196"/>
      <c r="T3" s="196"/>
      <c r="U3" s="197"/>
      <c r="V3" s="196"/>
      <c r="W3" s="197"/>
      <c r="X3" s="198"/>
      <c r="Y3" s="198"/>
      <c r="Z3" s="198"/>
      <c r="AA3" s="198"/>
      <c r="AB3" s="198"/>
      <c r="AC3" s="198"/>
      <c r="AD3" s="198"/>
    </row>
    <row r="4" spans="1:30" s="199" customFormat="1" ht="15.75">
      <c r="A4" s="452" t="s">
        <v>445</v>
      </c>
      <c r="B4" s="187"/>
      <c r="C4" s="187"/>
      <c r="D4" s="187"/>
      <c r="E4" s="200"/>
      <c r="F4" s="201"/>
      <c r="G4" s="202"/>
      <c r="H4" s="203"/>
      <c r="I4" s="204"/>
      <c r="J4" s="205"/>
      <c r="K4" s="205"/>
      <c r="L4" s="194" t="s">
        <v>420</v>
      </c>
      <c r="M4" s="195"/>
      <c r="N4" s="195"/>
      <c r="O4" s="195"/>
      <c r="P4" s="654" t="s">
        <v>420</v>
      </c>
      <c r="Q4" s="654"/>
      <c r="R4" s="196"/>
      <c r="S4" s="196"/>
      <c r="T4" s="196"/>
      <c r="U4" s="197"/>
      <c r="V4" s="196"/>
      <c r="W4" s="197"/>
      <c r="X4" s="198"/>
      <c r="Y4" s="198"/>
      <c r="Z4" s="198"/>
      <c r="AA4" s="198"/>
      <c r="AB4" s="198"/>
      <c r="AC4" s="198"/>
      <c r="AD4" s="198"/>
    </row>
    <row r="5" spans="1:30" s="199" customFormat="1" ht="15.75" customHeight="1">
      <c r="A5" s="187"/>
      <c r="B5" s="187"/>
      <c r="C5" s="187"/>
      <c r="D5" s="187"/>
      <c r="E5" s="200"/>
      <c r="F5" s="201"/>
      <c r="G5" s="202"/>
      <c r="H5" s="203"/>
      <c r="I5" s="204"/>
      <c r="J5" s="205"/>
      <c r="K5" s="205"/>
      <c r="L5" s="205"/>
      <c r="M5" s="206" t="s">
        <v>434</v>
      </c>
      <c r="N5" s="206"/>
      <c r="O5" s="206"/>
      <c r="P5" s="549"/>
      <c r="Q5" s="549"/>
      <c r="R5" s="196"/>
      <c r="S5" s="196"/>
      <c r="T5" s="196"/>
      <c r="U5" s="197"/>
      <c r="V5" s="196"/>
      <c r="W5" s="197"/>
      <c r="X5" s="198"/>
      <c r="Y5" s="198"/>
      <c r="Z5" s="210"/>
      <c r="AA5" s="198"/>
      <c r="AB5" s="198"/>
      <c r="AC5" s="198"/>
      <c r="AD5" s="198"/>
    </row>
    <row r="6" spans="1:23" ht="33" customHeight="1">
      <c r="A6" s="653" t="s">
        <v>441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548"/>
      <c r="O6" s="548"/>
      <c r="P6" s="393"/>
      <c r="Q6" s="393"/>
      <c r="R6" s="207"/>
      <c r="S6" s="207"/>
      <c r="T6" s="208"/>
      <c r="U6" s="209"/>
      <c r="V6" s="208"/>
      <c r="W6" s="209"/>
    </row>
    <row r="7" spans="1:23" ht="15.75">
      <c r="A7" s="211"/>
      <c r="B7" s="211"/>
      <c r="C7" s="211"/>
      <c r="D7" s="211"/>
      <c r="E7" s="212"/>
      <c r="F7" s="213"/>
      <c r="G7" s="214"/>
      <c r="H7" s="215"/>
      <c r="I7" s="216"/>
      <c r="J7" s="217"/>
      <c r="K7" s="217"/>
      <c r="L7" s="217"/>
      <c r="M7" s="217"/>
      <c r="N7" s="217"/>
      <c r="O7" s="217"/>
      <c r="P7" s="217"/>
      <c r="Q7" s="217"/>
      <c r="R7" s="218"/>
      <c r="S7" s="218"/>
      <c r="T7" s="218"/>
      <c r="U7" s="219"/>
      <c r="V7" s="218"/>
      <c r="W7" s="219"/>
    </row>
    <row r="8" spans="1:23" ht="15">
      <c r="A8" s="453"/>
      <c r="B8" s="453"/>
      <c r="C8" s="453"/>
      <c r="D8" s="453"/>
      <c r="E8" s="454"/>
      <c r="F8" s="213"/>
      <c r="G8" s="214"/>
      <c r="H8" s="455"/>
      <c r="I8" s="216"/>
      <c r="J8" s="220"/>
      <c r="K8" s="220"/>
      <c r="L8" s="220"/>
      <c r="M8" s="220"/>
      <c r="N8" s="220"/>
      <c r="O8" s="220"/>
      <c r="P8" s="375"/>
      <c r="Q8" s="220" t="s">
        <v>2</v>
      </c>
      <c r="R8" s="221" t="s">
        <v>2</v>
      </c>
      <c r="S8" s="221"/>
      <c r="T8" s="221"/>
      <c r="U8" s="219"/>
      <c r="V8" s="221"/>
      <c r="W8" s="219"/>
    </row>
    <row r="9" spans="1:150" s="418" customFormat="1" ht="27" customHeight="1">
      <c r="A9" s="636"/>
      <c r="B9" s="637"/>
      <c r="C9" s="637"/>
      <c r="D9" s="637" t="s">
        <v>3</v>
      </c>
      <c r="E9" s="642"/>
      <c r="F9" s="645" t="s">
        <v>4</v>
      </c>
      <c r="G9" s="702" t="s">
        <v>395</v>
      </c>
      <c r="H9" s="705">
        <v>2016</v>
      </c>
      <c r="I9" s="705"/>
      <c r="J9" s="705"/>
      <c r="K9" s="705"/>
      <c r="L9" s="705"/>
      <c r="M9" s="706">
        <v>2017</v>
      </c>
      <c r="N9" s="706"/>
      <c r="O9" s="706"/>
      <c r="P9" s="709" t="s">
        <v>449</v>
      </c>
      <c r="Q9" s="709" t="s">
        <v>5</v>
      </c>
      <c r="R9" s="400"/>
      <c r="S9" s="400"/>
      <c r="T9" s="635"/>
      <c r="U9" s="635"/>
      <c r="V9" s="635"/>
      <c r="W9" s="635"/>
      <c r="Z9" s="693" t="s">
        <v>5</v>
      </c>
      <c r="AA9" s="696" t="s">
        <v>452</v>
      </c>
      <c r="AB9" s="697"/>
      <c r="AC9" s="697"/>
      <c r="AD9" s="698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</row>
    <row r="10" spans="1:30" ht="24.75" customHeight="1" thickBot="1">
      <c r="A10" s="638"/>
      <c r="B10" s="639"/>
      <c r="C10" s="639"/>
      <c r="D10" s="639"/>
      <c r="E10" s="643"/>
      <c r="F10" s="645"/>
      <c r="G10" s="703"/>
      <c r="H10" s="646" t="s">
        <v>92</v>
      </c>
      <c r="I10" s="647"/>
      <c r="J10" s="632" t="s">
        <v>448</v>
      </c>
      <c r="K10" s="633"/>
      <c r="L10" s="634"/>
      <c r="M10" s="707" t="s">
        <v>307</v>
      </c>
      <c r="N10" s="708"/>
      <c r="O10" s="532" t="s">
        <v>308</v>
      </c>
      <c r="P10" s="710"/>
      <c r="Q10" s="710"/>
      <c r="R10" s="398"/>
      <c r="S10" s="398"/>
      <c r="T10" s="367"/>
      <c r="U10" s="222" t="s">
        <v>5</v>
      </c>
      <c r="V10" s="456"/>
      <c r="W10" s="457" t="s">
        <v>5</v>
      </c>
      <c r="Z10" s="694"/>
      <c r="AA10" s="699"/>
      <c r="AB10" s="700"/>
      <c r="AC10" s="700"/>
      <c r="AD10" s="701"/>
    </row>
    <row r="11" spans="1:30" ht="54" customHeight="1" thickBot="1">
      <c r="A11" s="640"/>
      <c r="B11" s="641"/>
      <c r="C11" s="641"/>
      <c r="D11" s="641"/>
      <c r="E11" s="644"/>
      <c r="F11" s="645"/>
      <c r="G11" s="704"/>
      <c r="H11" s="225" t="s">
        <v>94</v>
      </c>
      <c r="I11" s="226" t="s">
        <v>95</v>
      </c>
      <c r="J11" s="470">
        <v>2016</v>
      </c>
      <c r="K11" s="546" t="s">
        <v>389</v>
      </c>
      <c r="L11" s="547" t="s">
        <v>388</v>
      </c>
      <c r="M11" s="401" t="s">
        <v>446</v>
      </c>
      <c r="N11" s="401" t="s">
        <v>447</v>
      </c>
      <c r="O11" s="400" t="s">
        <v>468</v>
      </c>
      <c r="P11" s="711"/>
      <c r="Q11" s="711"/>
      <c r="R11" s="399"/>
      <c r="S11" s="399"/>
      <c r="T11" s="223" t="s">
        <v>389</v>
      </c>
      <c r="U11" s="224"/>
      <c r="V11" s="223" t="s">
        <v>390</v>
      </c>
      <c r="W11" s="224"/>
      <c r="Z11" s="695"/>
      <c r="AA11" s="419" t="s">
        <v>96</v>
      </c>
      <c r="AB11" s="419" t="s">
        <v>97</v>
      </c>
      <c r="AC11" s="419" t="s">
        <v>98</v>
      </c>
      <c r="AD11" s="419" t="s">
        <v>315</v>
      </c>
    </row>
    <row r="12" spans="1:30" ht="13.5" customHeight="1" thickBot="1">
      <c r="A12" s="227">
        <v>0</v>
      </c>
      <c r="B12" s="689">
        <v>1</v>
      </c>
      <c r="C12" s="690"/>
      <c r="D12" s="691">
        <v>2</v>
      </c>
      <c r="E12" s="692"/>
      <c r="F12" s="458">
        <v>3</v>
      </c>
      <c r="G12" s="228" t="s">
        <v>387</v>
      </c>
      <c r="H12" s="229">
        <v>4</v>
      </c>
      <c r="I12" s="230" t="s">
        <v>99</v>
      </c>
      <c r="J12" s="471">
        <v>5</v>
      </c>
      <c r="K12" s="231" t="s">
        <v>391</v>
      </c>
      <c r="L12" s="232" t="s">
        <v>392</v>
      </c>
      <c r="M12" s="416">
        <v>6</v>
      </c>
      <c r="N12" s="417" t="s">
        <v>100</v>
      </c>
      <c r="O12" s="417">
        <v>7</v>
      </c>
      <c r="P12" s="440">
        <v>8</v>
      </c>
      <c r="Q12" s="440" t="s">
        <v>450</v>
      </c>
      <c r="R12" s="420">
        <v>2</v>
      </c>
      <c r="S12" s="421">
        <v>3</v>
      </c>
      <c r="T12" s="422">
        <v>7</v>
      </c>
      <c r="U12" s="423" t="s">
        <v>393</v>
      </c>
      <c r="V12" s="422">
        <v>9</v>
      </c>
      <c r="W12" s="424" t="s">
        <v>394</v>
      </c>
      <c r="Z12" s="425" t="s">
        <v>451</v>
      </c>
      <c r="AA12" s="441">
        <v>11</v>
      </c>
      <c r="AB12" s="441">
        <v>12</v>
      </c>
      <c r="AC12" s="441">
        <v>13</v>
      </c>
      <c r="AD12" s="461">
        <v>14</v>
      </c>
    </row>
    <row r="13" spans="1:30" ht="16.5" customHeight="1">
      <c r="A13" s="615" t="s">
        <v>6</v>
      </c>
      <c r="B13" s="616"/>
      <c r="C13" s="233"/>
      <c r="D13" s="670" t="s">
        <v>101</v>
      </c>
      <c r="E13" s="671"/>
      <c r="F13" s="617">
        <v>1</v>
      </c>
      <c r="G13" s="618">
        <f aca="true" t="shared" si="0" ref="G13:L13">G14+G34+G40</f>
        <v>9561.16</v>
      </c>
      <c r="H13" s="619">
        <f t="shared" si="0"/>
        <v>10180</v>
      </c>
      <c r="I13" s="234">
        <f t="shared" si="0"/>
        <v>10180</v>
      </c>
      <c r="J13" s="620">
        <f t="shared" si="0"/>
        <v>9561.16</v>
      </c>
      <c r="K13" s="621">
        <f t="shared" si="0"/>
        <v>7752.27</v>
      </c>
      <c r="L13" s="621">
        <f t="shared" si="0"/>
        <v>1209.53</v>
      </c>
      <c r="M13" s="622">
        <f>M14+M34+M40</f>
        <v>7643</v>
      </c>
      <c r="N13" s="622">
        <f>N14+N34+N40</f>
        <v>7643</v>
      </c>
      <c r="O13" s="623">
        <f>O14+O34+O40</f>
        <v>3587.58</v>
      </c>
      <c r="P13" s="406">
        <f>P14+P34+P40</f>
        <v>7188</v>
      </c>
      <c r="Q13" s="248">
        <f>P13/J13*100</f>
        <v>75.17916236105242</v>
      </c>
      <c r="R13" s="248">
        <f aca="true" t="shared" si="1" ref="R13:Y13">R14+R34+R40</f>
        <v>7111</v>
      </c>
      <c r="S13" s="248">
        <f t="shared" si="1"/>
        <v>532</v>
      </c>
      <c r="T13" s="248">
        <f t="shared" si="1"/>
        <v>4019.5499999999997</v>
      </c>
      <c r="U13" s="248" t="e">
        <f t="shared" si="1"/>
        <v>#DIV/0!</v>
      </c>
      <c r="V13" s="248">
        <f t="shared" si="1"/>
        <v>695.45</v>
      </c>
      <c r="W13" s="248" t="e">
        <f t="shared" si="1"/>
        <v>#DIV/0!</v>
      </c>
      <c r="X13" s="248">
        <f t="shared" si="1"/>
        <v>0</v>
      </c>
      <c r="Y13" s="248">
        <f t="shared" si="1"/>
        <v>0</v>
      </c>
      <c r="Z13" s="248">
        <f>P13/N13*100</f>
        <v>94.04684024597671</v>
      </c>
      <c r="AA13" s="406">
        <f>AA14+AA34+AA40</f>
        <v>1923.26</v>
      </c>
      <c r="AB13" s="623">
        <f>AB14+AB34+AB40</f>
        <v>3587.58</v>
      </c>
      <c r="AC13" s="406">
        <f>AC14+AC34+AC40</f>
        <v>5615.29</v>
      </c>
      <c r="AD13" s="406">
        <f>AD14+AD34+AD40</f>
        <v>7643</v>
      </c>
    </row>
    <row r="14" spans="1:30" ht="24" customHeight="1">
      <c r="A14" s="688"/>
      <c r="B14" s="624">
        <v>1</v>
      </c>
      <c r="C14" s="537"/>
      <c r="D14" s="668" t="s">
        <v>102</v>
      </c>
      <c r="E14" s="669"/>
      <c r="F14" s="239">
        <v>2</v>
      </c>
      <c r="G14" s="240">
        <f aca="true" t="shared" si="2" ref="G14:L14">G15+G20+G21+G24+G25+G26</f>
        <v>9514.85</v>
      </c>
      <c r="H14" s="241">
        <f t="shared" si="2"/>
        <v>10135</v>
      </c>
      <c r="I14" s="242">
        <f t="shared" si="2"/>
        <v>10135</v>
      </c>
      <c r="J14" s="475">
        <f t="shared" si="2"/>
        <v>9514.85</v>
      </c>
      <c r="K14" s="243">
        <f t="shared" si="2"/>
        <v>7714</v>
      </c>
      <c r="L14" s="243">
        <f t="shared" si="2"/>
        <v>1197</v>
      </c>
      <c r="M14" s="406">
        <v>7633</v>
      </c>
      <c r="N14" s="406">
        <v>7633</v>
      </c>
      <c r="O14" s="406">
        <f>O15+O21+O26</f>
        <v>3582.27</v>
      </c>
      <c r="P14" s="406">
        <f>P15+P21+P26</f>
        <v>7178</v>
      </c>
      <c r="Q14" s="248">
        <f aca="true" t="shared" si="3" ref="Q14:Q77">P14/J14*100</f>
        <v>75.43997015192042</v>
      </c>
      <c r="R14" s="248">
        <f aca="true" t="shared" si="4" ref="R14:Y14">R15+R21+R26</f>
        <v>7101</v>
      </c>
      <c r="S14" s="248">
        <f t="shared" si="4"/>
        <v>532</v>
      </c>
      <c r="T14" s="248">
        <f t="shared" si="4"/>
        <v>3998.5299999999997</v>
      </c>
      <c r="U14" s="248">
        <f t="shared" si="4"/>
        <v>4.998699709263576</v>
      </c>
      <c r="V14" s="248">
        <f t="shared" si="4"/>
        <v>689.13</v>
      </c>
      <c r="W14" s="248" t="e">
        <f t="shared" si="4"/>
        <v>#DIV/0!</v>
      </c>
      <c r="X14" s="248">
        <f t="shared" si="4"/>
        <v>0</v>
      </c>
      <c r="Y14" s="248">
        <f t="shared" si="4"/>
        <v>0</v>
      </c>
      <c r="Z14" s="248">
        <f aca="true" t="shared" si="5" ref="Z14:Z77">P14/N14*100</f>
        <v>94.03904100615748</v>
      </c>
      <c r="AA14" s="406">
        <f>AA15+AA21+AA26</f>
        <v>1920.75</v>
      </c>
      <c r="AB14" s="406">
        <f>AB15+AB21+AB26</f>
        <v>3582.27</v>
      </c>
      <c r="AC14" s="406">
        <f>AC15+AC21+AC26</f>
        <v>5607.635</v>
      </c>
      <c r="AD14" s="406">
        <f>AD15+AD21+AD26</f>
        <v>7633</v>
      </c>
    </row>
    <row r="15" spans="1:30" ht="18.75" customHeight="1">
      <c r="A15" s="688"/>
      <c r="B15" s="677"/>
      <c r="C15" s="537" t="s">
        <v>9</v>
      </c>
      <c r="D15" s="668" t="s">
        <v>103</v>
      </c>
      <c r="E15" s="669"/>
      <c r="F15" s="239">
        <v>3</v>
      </c>
      <c r="G15" s="240">
        <f aca="true" t="shared" si="6" ref="G15:L15">G16+G17+G18+G19</f>
        <v>4144.42</v>
      </c>
      <c r="H15" s="241">
        <f t="shared" si="6"/>
        <v>4363</v>
      </c>
      <c r="I15" s="242">
        <f t="shared" si="6"/>
        <v>4363</v>
      </c>
      <c r="J15" s="475">
        <f t="shared" si="6"/>
        <v>4144.42</v>
      </c>
      <c r="K15" s="243">
        <f t="shared" si="6"/>
        <v>2878</v>
      </c>
      <c r="L15" s="243">
        <f t="shared" si="6"/>
        <v>1025</v>
      </c>
      <c r="M15" s="625">
        <f>M16+M17+M18+M19</f>
        <v>1427</v>
      </c>
      <c r="N15" s="625">
        <f>N16+N17+N18+N19</f>
        <v>1427</v>
      </c>
      <c r="O15" s="406">
        <f>O16+O17+O18+O19</f>
        <v>206.71</v>
      </c>
      <c r="P15" s="406">
        <f>P17+P18+P19</f>
        <v>272</v>
      </c>
      <c r="Q15" s="248">
        <f t="shared" si="3"/>
        <v>6.563041390592653</v>
      </c>
      <c r="R15" s="248">
        <f aca="true" t="shared" si="7" ref="R15:AC15">R17+R18+R19</f>
        <v>1053</v>
      </c>
      <c r="S15" s="248">
        <f t="shared" si="7"/>
        <v>374</v>
      </c>
      <c r="T15" s="248">
        <f t="shared" si="7"/>
        <v>1633.4</v>
      </c>
      <c r="U15" s="248">
        <f t="shared" si="7"/>
        <v>2.3117957405614713</v>
      </c>
      <c r="V15" s="248">
        <f t="shared" si="7"/>
        <v>606.03</v>
      </c>
      <c r="W15" s="248">
        <f t="shared" si="7"/>
        <v>4.420491666666667</v>
      </c>
      <c r="X15" s="248">
        <f t="shared" si="7"/>
        <v>0</v>
      </c>
      <c r="Y15" s="248">
        <f t="shared" si="7"/>
        <v>0</v>
      </c>
      <c r="Z15" s="248">
        <f t="shared" si="5"/>
        <v>19.06096706377015</v>
      </c>
      <c r="AA15" s="406">
        <f t="shared" si="7"/>
        <v>97.5</v>
      </c>
      <c r="AB15" s="406">
        <f>AB16+AB17+AB18+AB19</f>
        <v>206.71</v>
      </c>
      <c r="AC15" s="406">
        <f t="shared" si="7"/>
        <v>239.355</v>
      </c>
      <c r="AD15" s="406">
        <f>AD17+AD18+AD19</f>
        <v>272</v>
      </c>
    </row>
    <row r="16" spans="1:30" ht="14.25" customHeight="1" hidden="1">
      <c r="A16" s="688"/>
      <c r="B16" s="677"/>
      <c r="C16" s="537"/>
      <c r="D16" s="535" t="s">
        <v>104</v>
      </c>
      <c r="E16" s="536" t="s">
        <v>105</v>
      </c>
      <c r="F16" s="239">
        <v>4</v>
      </c>
      <c r="G16" s="246"/>
      <c r="H16" s="241">
        <v>0</v>
      </c>
      <c r="I16" s="243"/>
      <c r="J16" s="472"/>
      <c r="K16" s="248"/>
      <c r="L16" s="249"/>
      <c r="M16" s="410">
        <v>0</v>
      </c>
      <c r="N16" s="439"/>
      <c r="O16" s="439"/>
      <c r="P16" s="626">
        <f>P17+P18+P19+P20</f>
        <v>272</v>
      </c>
      <c r="Q16" s="248" t="e">
        <f t="shared" si="3"/>
        <v>#DIV/0!</v>
      </c>
      <c r="R16" s="427">
        <v>0</v>
      </c>
      <c r="S16" s="428">
        <v>0</v>
      </c>
      <c r="T16" s="429"/>
      <c r="U16" s="430" t="e">
        <f>T16/R16</f>
        <v>#DIV/0!</v>
      </c>
      <c r="V16" s="429"/>
      <c r="W16" s="431" t="e">
        <f>V16/S16</f>
        <v>#DIV/0!</v>
      </c>
      <c r="Z16" s="248" t="e">
        <f t="shared" si="5"/>
        <v>#DIV/0!</v>
      </c>
      <c r="AA16" s="443"/>
      <c r="AB16" s="439"/>
      <c r="AC16" s="443"/>
      <c r="AD16" s="626">
        <f>AD17+AD18+AD19+AD20</f>
        <v>272</v>
      </c>
    </row>
    <row r="17" spans="1:30" ht="15.75" customHeight="1">
      <c r="A17" s="688"/>
      <c r="B17" s="677"/>
      <c r="C17" s="537"/>
      <c r="D17" s="535" t="s">
        <v>106</v>
      </c>
      <c r="E17" s="536" t="s">
        <v>107</v>
      </c>
      <c r="F17" s="239">
        <v>5</v>
      </c>
      <c r="G17" s="253">
        <f>J17</f>
        <v>2908</v>
      </c>
      <c r="H17" s="254">
        <v>3203</v>
      </c>
      <c r="I17" s="254">
        <v>3203</v>
      </c>
      <c r="J17" s="472">
        <v>2908</v>
      </c>
      <c r="K17" s="248">
        <v>2846</v>
      </c>
      <c r="L17" s="249">
        <v>62</v>
      </c>
      <c r="M17" s="410">
        <v>1067</v>
      </c>
      <c r="N17" s="406">
        <v>1067</v>
      </c>
      <c r="O17" s="406">
        <v>48</v>
      </c>
      <c r="P17" s="406">
        <v>61</v>
      </c>
      <c r="Q17" s="402">
        <f t="shared" si="3"/>
        <v>2.0976616231086656</v>
      </c>
      <c r="R17" s="250">
        <v>1033</v>
      </c>
      <c r="S17" s="251">
        <f>M17-R17</f>
        <v>34</v>
      </c>
      <c r="T17" s="252">
        <v>1618.5</v>
      </c>
      <c r="U17" s="236">
        <f>T17/R17</f>
        <v>1.5667957405614714</v>
      </c>
      <c r="V17" s="252">
        <v>47.6</v>
      </c>
      <c r="W17" s="237">
        <f>V17/S17</f>
        <v>1.4000000000000001</v>
      </c>
      <c r="Z17" s="248">
        <f t="shared" si="5"/>
        <v>5.716963448922212</v>
      </c>
      <c r="AA17" s="444">
        <v>9.3</v>
      </c>
      <c r="AB17" s="406">
        <v>48</v>
      </c>
      <c r="AC17" s="444">
        <f>(AD17-AB17)/2+AB17</f>
        <v>54.5</v>
      </c>
      <c r="AD17" s="406">
        <v>61</v>
      </c>
    </row>
    <row r="18" spans="1:30" ht="15.75" customHeight="1">
      <c r="A18" s="688"/>
      <c r="B18" s="677"/>
      <c r="C18" s="537"/>
      <c r="D18" s="535" t="s">
        <v>108</v>
      </c>
      <c r="E18" s="536" t="s">
        <v>109</v>
      </c>
      <c r="F18" s="239">
        <v>6</v>
      </c>
      <c r="G18" s="253">
        <f>J18</f>
        <v>502.57</v>
      </c>
      <c r="H18" s="254">
        <v>300</v>
      </c>
      <c r="I18" s="245">
        <v>300</v>
      </c>
      <c r="J18" s="473">
        <v>502.57</v>
      </c>
      <c r="K18" s="248">
        <v>0</v>
      </c>
      <c r="L18" s="249">
        <v>261</v>
      </c>
      <c r="M18" s="410">
        <v>100</v>
      </c>
      <c r="N18" s="406">
        <v>100</v>
      </c>
      <c r="O18" s="406">
        <v>78.51</v>
      </c>
      <c r="P18" s="406">
        <v>121</v>
      </c>
      <c r="Q18" s="402">
        <f t="shared" si="3"/>
        <v>24.0762480848439</v>
      </c>
      <c r="R18" s="250">
        <v>0</v>
      </c>
      <c r="S18" s="251">
        <f aca="true" t="shared" si="8" ref="S18:S81">M18-R18</f>
        <v>100</v>
      </c>
      <c r="T18" s="252">
        <v>0</v>
      </c>
      <c r="U18" s="236">
        <v>0</v>
      </c>
      <c r="V18" s="252">
        <v>118.92</v>
      </c>
      <c r="W18" s="237">
        <f>V18/S18</f>
        <v>1.1892</v>
      </c>
      <c r="Z18" s="248">
        <f t="shared" si="5"/>
        <v>121</v>
      </c>
      <c r="AA18" s="444">
        <v>46.7</v>
      </c>
      <c r="AB18" s="406">
        <v>78.51</v>
      </c>
      <c r="AC18" s="444">
        <f aca="true" t="shared" si="9" ref="AC18:AC81">(AD18-AB18)/2+AB18</f>
        <v>99.755</v>
      </c>
      <c r="AD18" s="406">
        <v>121</v>
      </c>
    </row>
    <row r="19" spans="1:30" ht="15.75" customHeight="1">
      <c r="A19" s="688"/>
      <c r="B19" s="677"/>
      <c r="C19" s="537"/>
      <c r="D19" s="535" t="s">
        <v>110</v>
      </c>
      <c r="E19" s="536" t="s">
        <v>111</v>
      </c>
      <c r="F19" s="239">
        <v>7</v>
      </c>
      <c r="G19" s="253">
        <f>J19</f>
        <v>733.85</v>
      </c>
      <c r="H19" s="254">
        <v>860</v>
      </c>
      <c r="I19" s="245">
        <v>860</v>
      </c>
      <c r="J19" s="473">
        <v>733.85</v>
      </c>
      <c r="K19" s="248">
        <v>32</v>
      </c>
      <c r="L19" s="249">
        <v>702</v>
      </c>
      <c r="M19" s="410">
        <v>260</v>
      </c>
      <c r="N19" s="406">
        <v>260</v>
      </c>
      <c r="O19" s="406">
        <v>80.2</v>
      </c>
      <c r="P19" s="406">
        <v>90</v>
      </c>
      <c r="Q19" s="402">
        <f t="shared" si="3"/>
        <v>12.26408666621244</v>
      </c>
      <c r="R19" s="250">
        <v>20</v>
      </c>
      <c r="S19" s="251">
        <f t="shared" si="8"/>
        <v>240</v>
      </c>
      <c r="T19" s="252">
        <v>14.9</v>
      </c>
      <c r="U19" s="236">
        <f>T19/R19</f>
        <v>0.745</v>
      </c>
      <c r="V19" s="252">
        <v>439.51</v>
      </c>
      <c r="W19" s="237">
        <f>V19/S19</f>
        <v>1.8312916666666665</v>
      </c>
      <c r="Z19" s="248">
        <f t="shared" si="5"/>
        <v>34.61538461538461</v>
      </c>
      <c r="AA19" s="444">
        <v>41.5</v>
      </c>
      <c r="AB19" s="406">
        <v>80.2</v>
      </c>
      <c r="AC19" s="444">
        <f t="shared" si="9"/>
        <v>85.1</v>
      </c>
      <c r="AD19" s="406">
        <v>90</v>
      </c>
    </row>
    <row r="20" spans="1:30" ht="15.75" customHeight="1" hidden="1">
      <c r="A20" s="688"/>
      <c r="B20" s="677"/>
      <c r="C20" s="537" t="s">
        <v>11</v>
      </c>
      <c r="D20" s="668" t="s">
        <v>112</v>
      </c>
      <c r="E20" s="669"/>
      <c r="F20" s="239">
        <v>8</v>
      </c>
      <c r="G20" s="246"/>
      <c r="H20" s="241">
        <v>0</v>
      </c>
      <c r="I20" s="242">
        <v>0</v>
      </c>
      <c r="J20" s="473"/>
      <c r="K20" s="248"/>
      <c r="L20" s="249"/>
      <c r="M20" s="410">
        <f>R20+S20</f>
        <v>0</v>
      </c>
      <c r="N20" s="406"/>
      <c r="O20" s="406"/>
      <c r="P20" s="406"/>
      <c r="Q20" s="402" t="e">
        <f t="shared" si="3"/>
        <v>#DIV/0!</v>
      </c>
      <c r="R20" s="250">
        <v>0</v>
      </c>
      <c r="S20" s="251">
        <f t="shared" si="8"/>
        <v>266</v>
      </c>
      <c r="T20" s="252"/>
      <c r="U20" s="236" t="e">
        <f>T20/R20</f>
        <v>#DIV/0!</v>
      </c>
      <c r="V20" s="252"/>
      <c r="W20" s="237" t="e">
        <f>V20/S20</f>
        <v>#DIV/0!</v>
      </c>
      <c r="Z20" s="248" t="e">
        <f t="shared" si="5"/>
        <v>#DIV/0!</v>
      </c>
      <c r="AA20" s="444"/>
      <c r="AB20" s="406"/>
      <c r="AC20" s="444">
        <f t="shared" si="9"/>
        <v>0</v>
      </c>
      <c r="AD20" s="406"/>
    </row>
    <row r="21" spans="1:30" ht="28.5" customHeight="1">
      <c r="A21" s="688"/>
      <c r="B21" s="677"/>
      <c r="C21" s="537" t="s">
        <v>58</v>
      </c>
      <c r="D21" s="668" t="s">
        <v>113</v>
      </c>
      <c r="E21" s="669"/>
      <c r="F21" s="239">
        <v>9</v>
      </c>
      <c r="G21" s="253">
        <f aca="true" t="shared" si="10" ref="G21:L21">G22+G23</f>
        <v>4050.16</v>
      </c>
      <c r="H21" s="241">
        <f t="shared" si="10"/>
        <v>4194</v>
      </c>
      <c r="I21" s="242">
        <f t="shared" si="10"/>
        <v>4194</v>
      </c>
      <c r="J21" s="475">
        <f t="shared" si="10"/>
        <v>4050.16</v>
      </c>
      <c r="K21" s="243">
        <f t="shared" si="10"/>
        <v>3791</v>
      </c>
      <c r="L21" s="243">
        <f t="shared" si="10"/>
        <v>0</v>
      </c>
      <c r="M21" s="410">
        <f>M22+M23</f>
        <v>5060</v>
      </c>
      <c r="N21" s="406">
        <f>N22+N23</f>
        <v>5060</v>
      </c>
      <c r="O21" s="406">
        <f>O22+O23</f>
        <v>2890.54</v>
      </c>
      <c r="P21" s="406">
        <f>P22+P23</f>
        <v>5760</v>
      </c>
      <c r="Q21" s="402">
        <f t="shared" si="3"/>
        <v>142.2166037884923</v>
      </c>
      <c r="R21" s="255">
        <f aca="true" t="shared" si="11" ref="R21:Y21">R22+R23</f>
        <v>5060</v>
      </c>
      <c r="S21" s="255">
        <f t="shared" si="11"/>
        <v>0</v>
      </c>
      <c r="T21" s="255">
        <f t="shared" si="11"/>
        <v>1837.43</v>
      </c>
      <c r="U21" s="255">
        <f t="shared" si="11"/>
        <v>0.3631284584980237</v>
      </c>
      <c r="V21" s="255">
        <f t="shared" si="11"/>
        <v>0</v>
      </c>
      <c r="W21" s="255">
        <f t="shared" si="11"/>
        <v>0</v>
      </c>
      <c r="X21" s="255">
        <f t="shared" si="11"/>
        <v>0</v>
      </c>
      <c r="Y21" s="255">
        <f t="shared" si="11"/>
        <v>0</v>
      </c>
      <c r="Z21" s="248">
        <f t="shared" si="5"/>
        <v>113.83399209486167</v>
      </c>
      <c r="AA21" s="473">
        <f>AA22+AA23</f>
        <v>1656.25</v>
      </c>
      <c r="AB21" s="406">
        <f>AB22+AB23</f>
        <v>2890.54</v>
      </c>
      <c r="AC21" s="444">
        <f t="shared" si="9"/>
        <v>4552.77</v>
      </c>
      <c r="AD21" s="406">
        <f>AD22+AD23</f>
        <v>6215</v>
      </c>
    </row>
    <row r="22" spans="1:30" ht="16.5" customHeight="1">
      <c r="A22" s="688"/>
      <c r="B22" s="677"/>
      <c r="C22" s="678"/>
      <c r="D22" s="256" t="s">
        <v>114</v>
      </c>
      <c r="E22" s="540" t="s">
        <v>10</v>
      </c>
      <c r="F22" s="239">
        <v>10</v>
      </c>
      <c r="G22" s="246">
        <f>J22</f>
        <v>0</v>
      </c>
      <c r="H22" s="241">
        <v>0</v>
      </c>
      <c r="I22" s="257">
        <v>0</v>
      </c>
      <c r="J22" s="473">
        <f>K22+L22</f>
        <v>0</v>
      </c>
      <c r="K22" s="248">
        <v>0</v>
      </c>
      <c r="L22" s="249">
        <v>0</v>
      </c>
      <c r="M22" s="410">
        <v>0</v>
      </c>
      <c r="N22" s="406">
        <v>0</v>
      </c>
      <c r="O22" s="406">
        <v>0</v>
      </c>
      <c r="P22" s="406">
        <v>0</v>
      </c>
      <c r="Q22" s="402">
        <v>0</v>
      </c>
      <c r="R22" s="250">
        <v>0</v>
      </c>
      <c r="S22" s="251">
        <f t="shared" si="8"/>
        <v>0</v>
      </c>
      <c r="T22" s="252">
        <v>0</v>
      </c>
      <c r="U22" s="236">
        <v>0</v>
      </c>
      <c r="V22" s="252">
        <v>0</v>
      </c>
      <c r="W22" s="237">
        <v>0</v>
      </c>
      <c r="Z22" s="248">
        <v>0</v>
      </c>
      <c r="AA22" s="444">
        <v>0</v>
      </c>
      <c r="AB22" s="406">
        <v>0</v>
      </c>
      <c r="AC22" s="444">
        <f t="shared" si="9"/>
        <v>0</v>
      </c>
      <c r="AD22" s="406">
        <v>0</v>
      </c>
    </row>
    <row r="23" spans="1:30" ht="14.25" customHeight="1">
      <c r="A23" s="688"/>
      <c r="B23" s="677"/>
      <c r="C23" s="678"/>
      <c r="D23" s="256" t="s">
        <v>115</v>
      </c>
      <c r="E23" s="540" t="s">
        <v>12</v>
      </c>
      <c r="F23" s="239">
        <v>11</v>
      </c>
      <c r="G23" s="246">
        <f>J23</f>
        <v>4050.16</v>
      </c>
      <c r="H23" s="241">
        <v>4194</v>
      </c>
      <c r="I23" s="257">
        <v>4194</v>
      </c>
      <c r="J23" s="473">
        <v>4050.16</v>
      </c>
      <c r="K23" s="248">
        <v>3791</v>
      </c>
      <c r="L23" s="249">
        <v>0</v>
      </c>
      <c r="M23" s="410">
        <v>5060</v>
      </c>
      <c r="N23" s="406">
        <v>5060</v>
      </c>
      <c r="O23" s="406">
        <v>2890.54</v>
      </c>
      <c r="P23" s="406">
        <v>5760</v>
      </c>
      <c r="Q23" s="402">
        <f t="shared" si="3"/>
        <v>142.2166037884923</v>
      </c>
      <c r="R23" s="250">
        <v>5060</v>
      </c>
      <c r="S23" s="251">
        <f t="shared" si="8"/>
        <v>0</v>
      </c>
      <c r="T23" s="252">
        <v>1837.43</v>
      </c>
      <c r="U23" s="236">
        <f aca="true" t="shared" si="12" ref="U23:U54">T23/R23</f>
        <v>0.3631284584980237</v>
      </c>
      <c r="V23" s="252">
        <v>0</v>
      </c>
      <c r="W23" s="237">
        <v>0</v>
      </c>
      <c r="Z23" s="248">
        <f t="shared" si="5"/>
        <v>113.83399209486167</v>
      </c>
      <c r="AA23" s="444">
        <v>1656.25</v>
      </c>
      <c r="AB23" s="406">
        <v>2890.54</v>
      </c>
      <c r="AC23" s="444">
        <f t="shared" si="9"/>
        <v>4552.77</v>
      </c>
      <c r="AD23" s="406">
        <v>6215</v>
      </c>
    </row>
    <row r="24" spans="1:30" ht="12.75" customHeight="1" hidden="1">
      <c r="A24" s="688"/>
      <c r="B24" s="677"/>
      <c r="C24" s="537" t="s">
        <v>68</v>
      </c>
      <c r="D24" s="668" t="s">
        <v>116</v>
      </c>
      <c r="E24" s="669"/>
      <c r="F24" s="239">
        <v>12</v>
      </c>
      <c r="G24" s="246"/>
      <c r="H24" s="241">
        <v>0</v>
      </c>
      <c r="I24" s="242">
        <v>0</v>
      </c>
      <c r="J24" s="473"/>
      <c r="K24" s="248"/>
      <c r="L24" s="249"/>
      <c r="M24" s="410">
        <f>R24+S24</f>
        <v>0</v>
      </c>
      <c r="N24" s="406"/>
      <c r="O24" s="406"/>
      <c r="P24" s="406"/>
      <c r="Q24" s="402" t="e">
        <f t="shared" si="3"/>
        <v>#DIV/0!</v>
      </c>
      <c r="R24" s="250">
        <v>0</v>
      </c>
      <c r="S24" s="251">
        <f t="shared" si="8"/>
        <v>266</v>
      </c>
      <c r="T24" s="252">
        <v>0</v>
      </c>
      <c r="U24" s="236" t="e">
        <f t="shared" si="12"/>
        <v>#DIV/0!</v>
      </c>
      <c r="V24" s="252">
        <v>0</v>
      </c>
      <c r="W24" s="237" t="e">
        <f aca="true" t="shared" si="13" ref="W24:W63">V24/S24</f>
        <v>#DIV/0!</v>
      </c>
      <c r="Z24" s="248" t="e">
        <f t="shared" si="5"/>
        <v>#DIV/0!</v>
      </c>
      <c r="AA24" s="444"/>
      <c r="AB24" s="406"/>
      <c r="AC24" s="444">
        <f t="shared" si="9"/>
        <v>0</v>
      </c>
      <c r="AD24" s="406"/>
    </row>
    <row r="25" spans="1:30" ht="18.75" customHeight="1" hidden="1">
      <c r="A25" s="688"/>
      <c r="B25" s="677"/>
      <c r="C25" s="537" t="s">
        <v>70</v>
      </c>
      <c r="D25" s="668" t="s">
        <v>117</v>
      </c>
      <c r="E25" s="669"/>
      <c r="F25" s="239">
        <v>13</v>
      </c>
      <c r="G25" s="246"/>
      <c r="H25" s="241">
        <v>0</v>
      </c>
      <c r="I25" s="242">
        <v>0</v>
      </c>
      <c r="J25" s="473"/>
      <c r="K25" s="248"/>
      <c r="L25" s="249"/>
      <c r="M25" s="410">
        <f>R25+S25</f>
        <v>0</v>
      </c>
      <c r="N25" s="406"/>
      <c r="O25" s="406"/>
      <c r="P25" s="406"/>
      <c r="Q25" s="402" t="e">
        <f t="shared" si="3"/>
        <v>#DIV/0!</v>
      </c>
      <c r="R25" s="250">
        <v>0</v>
      </c>
      <c r="S25" s="251">
        <f t="shared" si="8"/>
        <v>266</v>
      </c>
      <c r="T25" s="252">
        <v>0</v>
      </c>
      <c r="U25" s="236" t="e">
        <f t="shared" si="12"/>
        <v>#DIV/0!</v>
      </c>
      <c r="V25" s="252">
        <v>0</v>
      </c>
      <c r="W25" s="237" t="e">
        <f t="shared" si="13"/>
        <v>#DIV/0!</v>
      </c>
      <c r="Z25" s="248" t="e">
        <f t="shared" si="5"/>
        <v>#DIV/0!</v>
      </c>
      <c r="AA25" s="444"/>
      <c r="AB25" s="406"/>
      <c r="AC25" s="444">
        <f t="shared" si="9"/>
        <v>0</v>
      </c>
      <c r="AD25" s="406"/>
    </row>
    <row r="26" spans="1:30" ht="25.5" customHeight="1">
      <c r="A26" s="688"/>
      <c r="B26" s="534"/>
      <c r="C26" s="537" t="s">
        <v>118</v>
      </c>
      <c r="D26" s="668" t="s">
        <v>119</v>
      </c>
      <c r="E26" s="669"/>
      <c r="F26" s="239">
        <v>14</v>
      </c>
      <c r="G26" s="253">
        <f aca="true" t="shared" si="14" ref="G26:L26">G27+G28+G31+G32+G33</f>
        <v>1320.2699999999998</v>
      </c>
      <c r="H26" s="241">
        <f t="shared" si="14"/>
        <v>1578</v>
      </c>
      <c r="I26" s="242">
        <f t="shared" si="14"/>
        <v>1578</v>
      </c>
      <c r="J26" s="475">
        <f t="shared" si="14"/>
        <v>1320.2699999999998</v>
      </c>
      <c r="K26" s="243">
        <f t="shared" si="14"/>
        <v>1045</v>
      </c>
      <c r="L26" s="243">
        <f t="shared" si="14"/>
        <v>172</v>
      </c>
      <c r="M26" s="411">
        <f>M31+M33</f>
        <v>1146</v>
      </c>
      <c r="N26" s="407">
        <f>N31+N33</f>
        <v>1146</v>
      </c>
      <c r="O26" s="407">
        <f>O31+O33</f>
        <v>485.02000000000004</v>
      </c>
      <c r="P26" s="407">
        <f>P31+P33</f>
        <v>1146</v>
      </c>
      <c r="Q26" s="402">
        <f t="shared" si="3"/>
        <v>86.80042718534847</v>
      </c>
      <c r="R26" s="240">
        <f aca="true" t="shared" si="15" ref="R26:AA26">R31+R33</f>
        <v>988</v>
      </c>
      <c r="S26" s="240">
        <f t="shared" si="15"/>
        <v>158</v>
      </c>
      <c r="T26" s="240">
        <f t="shared" si="15"/>
        <v>527.6999999999999</v>
      </c>
      <c r="U26" s="240">
        <f t="shared" si="15"/>
        <v>2.3237755102040816</v>
      </c>
      <c r="V26" s="240">
        <f t="shared" si="15"/>
        <v>83.1</v>
      </c>
      <c r="W26" s="240" t="e">
        <f t="shared" si="15"/>
        <v>#DIV/0!</v>
      </c>
      <c r="X26" s="240">
        <f t="shared" si="15"/>
        <v>0</v>
      </c>
      <c r="Y26" s="240">
        <f t="shared" si="15"/>
        <v>0</v>
      </c>
      <c r="Z26" s="248">
        <f t="shared" si="5"/>
        <v>100</v>
      </c>
      <c r="AA26" s="407">
        <f t="shared" si="15"/>
        <v>167</v>
      </c>
      <c r="AB26" s="407">
        <f>AB31+AB33</f>
        <v>485.02000000000004</v>
      </c>
      <c r="AC26" s="444">
        <f t="shared" si="9"/>
        <v>815.51</v>
      </c>
      <c r="AD26" s="407">
        <f>AD31+AD33</f>
        <v>1146</v>
      </c>
    </row>
    <row r="27" spans="1:30" ht="15" customHeight="1">
      <c r="A27" s="688"/>
      <c r="B27" s="534"/>
      <c r="C27" s="537"/>
      <c r="D27" s="535" t="s">
        <v>120</v>
      </c>
      <c r="E27" s="536" t="s">
        <v>121</v>
      </c>
      <c r="F27" s="239">
        <v>15</v>
      </c>
      <c r="G27" s="246">
        <f>J27</f>
        <v>14.83</v>
      </c>
      <c r="H27" s="241">
        <v>1</v>
      </c>
      <c r="I27" s="257">
        <v>1</v>
      </c>
      <c r="J27" s="473">
        <v>14.83</v>
      </c>
      <c r="K27" s="248">
        <v>10</v>
      </c>
      <c r="L27" s="249">
        <v>5</v>
      </c>
      <c r="M27" s="410">
        <v>0</v>
      </c>
      <c r="N27" s="406">
        <v>0</v>
      </c>
      <c r="O27" s="406">
        <v>0</v>
      </c>
      <c r="P27" s="406">
        <v>0</v>
      </c>
      <c r="Q27" s="402">
        <f t="shared" si="3"/>
        <v>0</v>
      </c>
      <c r="R27" s="250">
        <v>0</v>
      </c>
      <c r="S27" s="251">
        <f t="shared" si="8"/>
        <v>0</v>
      </c>
      <c r="T27" s="252">
        <v>-7.2</v>
      </c>
      <c r="U27" s="236" t="e">
        <f t="shared" si="12"/>
        <v>#DIV/0!</v>
      </c>
      <c r="V27" s="252">
        <v>0</v>
      </c>
      <c r="W27" s="237" t="e">
        <f t="shared" si="13"/>
        <v>#DIV/0!</v>
      </c>
      <c r="Z27" s="248">
        <v>0</v>
      </c>
      <c r="AA27" s="444">
        <v>0</v>
      </c>
      <c r="AB27" s="406">
        <v>0</v>
      </c>
      <c r="AC27" s="444">
        <f t="shared" si="9"/>
        <v>0</v>
      </c>
      <c r="AD27" s="406">
        <v>0</v>
      </c>
    </row>
    <row r="28" spans="1:30" ht="25.5" hidden="1">
      <c r="A28" s="688"/>
      <c r="B28" s="534"/>
      <c r="C28" s="537"/>
      <c r="D28" s="535" t="s">
        <v>122</v>
      </c>
      <c r="E28" s="536" t="s">
        <v>123</v>
      </c>
      <c r="F28" s="239">
        <v>16</v>
      </c>
      <c r="G28" s="246">
        <f aca="true" t="shared" si="16" ref="G28:G33">J28</f>
        <v>0</v>
      </c>
      <c r="H28" s="241"/>
      <c r="I28" s="242"/>
      <c r="J28" s="473">
        <f>K28+L28</f>
        <v>0</v>
      </c>
      <c r="K28" s="247"/>
      <c r="L28" s="247"/>
      <c r="M28" s="410">
        <f>R28+S28</f>
        <v>0</v>
      </c>
      <c r="N28" s="406"/>
      <c r="O28" s="406"/>
      <c r="P28" s="406"/>
      <c r="Q28" s="402" t="e">
        <f t="shared" si="3"/>
        <v>#DIV/0!</v>
      </c>
      <c r="R28" s="244"/>
      <c r="S28" s="251">
        <f t="shared" si="8"/>
        <v>266</v>
      </c>
      <c r="T28" s="235">
        <f>T29+T30</f>
        <v>0</v>
      </c>
      <c r="U28" s="236" t="e">
        <f t="shared" si="12"/>
        <v>#DIV/0!</v>
      </c>
      <c r="V28" s="235">
        <f>V29+V30</f>
        <v>0</v>
      </c>
      <c r="W28" s="237" t="e">
        <f t="shared" si="13"/>
        <v>#DIV/0!</v>
      </c>
      <c r="Z28" s="248" t="e">
        <f t="shared" si="5"/>
        <v>#DIV/0!</v>
      </c>
      <c r="AA28" s="444"/>
      <c r="AB28" s="406"/>
      <c r="AC28" s="444">
        <f t="shared" si="9"/>
        <v>0</v>
      </c>
      <c r="AD28" s="406"/>
    </row>
    <row r="29" spans="1:30" ht="14.25" customHeight="1" hidden="1">
      <c r="A29" s="688"/>
      <c r="B29" s="534"/>
      <c r="C29" s="537"/>
      <c r="D29" s="535"/>
      <c r="E29" s="541" t="s">
        <v>124</v>
      </c>
      <c r="F29" s="239">
        <v>17</v>
      </c>
      <c r="G29" s="246">
        <f t="shared" si="16"/>
        <v>0</v>
      </c>
      <c r="H29" s="241"/>
      <c r="I29" s="242"/>
      <c r="J29" s="473">
        <f>K29+L29</f>
        <v>0</v>
      </c>
      <c r="K29" s="248"/>
      <c r="L29" s="249"/>
      <c r="M29" s="410">
        <f>R29+S29</f>
        <v>0</v>
      </c>
      <c r="N29" s="406"/>
      <c r="O29" s="406"/>
      <c r="P29" s="406"/>
      <c r="Q29" s="402" t="e">
        <f t="shared" si="3"/>
        <v>#DIV/0!</v>
      </c>
      <c r="R29" s="250"/>
      <c r="S29" s="251">
        <f t="shared" si="8"/>
        <v>266</v>
      </c>
      <c r="T29" s="252"/>
      <c r="U29" s="236" t="e">
        <f t="shared" si="12"/>
        <v>#DIV/0!</v>
      </c>
      <c r="V29" s="252"/>
      <c r="W29" s="237" t="e">
        <f t="shared" si="13"/>
        <v>#DIV/0!</v>
      </c>
      <c r="Z29" s="248" t="e">
        <f t="shared" si="5"/>
        <v>#DIV/0!</v>
      </c>
      <c r="AA29" s="444"/>
      <c r="AB29" s="406"/>
      <c r="AC29" s="444">
        <f t="shared" si="9"/>
        <v>0</v>
      </c>
      <c r="AD29" s="406"/>
    </row>
    <row r="30" spans="1:30" ht="15" customHeight="1" hidden="1">
      <c r="A30" s="688"/>
      <c r="B30" s="534"/>
      <c r="C30" s="537"/>
      <c r="D30" s="535"/>
      <c r="E30" s="541" t="s">
        <v>125</v>
      </c>
      <c r="F30" s="239">
        <v>18</v>
      </c>
      <c r="G30" s="246">
        <f t="shared" si="16"/>
        <v>0</v>
      </c>
      <c r="H30" s="241"/>
      <c r="I30" s="242"/>
      <c r="J30" s="473">
        <f>K30+L30</f>
        <v>0</v>
      </c>
      <c r="K30" s="248"/>
      <c r="L30" s="249"/>
      <c r="M30" s="410">
        <f>R30+S30</f>
        <v>0</v>
      </c>
      <c r="N30" s="406"/>
      <c r="O30" s="406"/>
      <c r="P30" s="406"/>
      <c r="Q30" s="402" t="e">
        <f t="shared" si="3"/>
        <v>#DIV/0!</v>
      </c>
      <c r="R30" s="250"/>
      <c r="S30" s="251">
        <f t="shared" si="8"/>
        <v>266</v>
      </c>
      <c r="T30" s="252"/>
      <c r="U30" s="236" t="e">
        <f t="shared" si="12"/>
        <v>#DIV/0!</v>
      </c>
      <c r="V30" s="252"/>
      <c r="W30" s="237" t="e">
        <f t="shared" si="13"/>
        <v>#DIV/0!</v>
      </c>
      <c r="Z30" s="248" t="e">
        <f t="shared" si="5"/>
        <v>#DIV/0!</v>
      </c>
      <c r="AA30" s="444"/>
      <c r="AB30" s="406"/>
      <c r="AC30" s="444">
        <f t="shared" si="9"/>
        <v>0</v>
      </c>
      <c r="AD30" s="406"/>
    </row>
    <row r="31" spans="1:30" ht="14.25" customHeight="1">
      <c r="A31" s="688"/>
      <c r="B31" s="534"/>
      <c r="C31" s="537"/>
      <c r="D31" s="535" t="s">
        <v>126</v>
      </c>
      <c r="E31" s="536" t="s">
        <v>127</v>
      </c>
      <c r="F31" s="239">
        <v>19</v>
      </c>
      <c r="G31" s="246">
        <f t="shared" si="16"/>
        <v>1204.85</v>
      </c>
      <c r="H31" s="241">
        <v>1550</v>
      </c>
      <c r="I31" s="257">
        <v>1550</v>
      </c>
      <c r="J31" s="473">
        <v>1204.85</v>
      </c>
      <c r="K31" s="248">
        <v>1002</v>
      </c>
      <c r="L31" s="249">
        <v>164</v>
      </c>
      <c r="M31" s="410">
        <v>1138</v>
      </c>
      <c r="N31" s="406">
        <v>1138</v>
      </c>
      <c r="O31" s="406">
        <v>473.22</v>
      </c>
      <c r="P31" s="406">
        <v>1138</v>
      </c>
      <c r="Q31" s="402">
        <f t="shared" si="3"/>
        <v>94.45159148441715</v>
      </c>
      <c r="R31" s="250">
        <v>980</v>
      </c>
      <c r="S31" s="251">
        <f t="shared" si="8"/>
        <v>158</v>
      </c>
      <c r="T31" s="252">
        <v>513.3</v>
      </c>
      <c r="U31" s="236">
        <f t="shared" si="12"/>
        <v>0.5237755102040816</v>
      </c>
      <c r="V31" s="252">
        <v>82.8</v>
      </c>
      <c r="W31" s="237">
        <f t="shared" si="13"/>
        <v>0.5240506329113924</v>
      </c>
      <c r="Z31" s="248">
        <f t="shared" si="5"/>
        <v>100</v>
      </c>
      <c r="AA31" s="444">
        <v>158</v>
      </c>
      <c r="AB31" s="406">
        <v>473.22</v>
      </c>
      <c r="AC31" s="444">
        <f t="shared" si="9"/>
        <v>805.61</v>
      </c>
      <c r="AD31" s="406">
        <v>1138</v>
      </c>
    </row>
    <row r="32" spans="1:30" ht="14.25" customHeight="1" hidden="1">
      <c r="A32" s="688"/>
      <c r="B32" s="534"/>
      <c r="C32" s="537"/>
      <c r="D32" s="535" t="s">
        <v>128</v>
      </c>
      <c r="E32" s="536" t="s">
        <v>129</v>
      </c>
      <c r="F32" s="239">
        <v>20</v>
      </c>
      <c r="G32" s="246">
        <f t="shared" si="16"/>
        <v>0</v>
      </c>
      <c r="H32" s="241"/>
      <c r="I32" s="242"/>
      <c r="J32" s="473">
        <f>K32+L32</f>
        <v>0</v>
      </c>
      <c r="K32" s="248"/>
      <c r="L32" s="249"/>
      <c r="M32" s="410">
        <f>R32+S32</f>
        <v>0</v>
      </c>
      <c r="N32" s="406"/>
      <c r="O32" s="406"/>
      <c r="P32" s="406"/>
      <c r="Q32" s="402" t="e">
        <f t="shared" si="3"/>
        <v>#DIV/0!</v>
      </c>
      <c r="R32" s="250"/>
      <c r="S32" s="251">
        <f t="shared" si="8"/>
        <v>266</v>
      </c>
      <c r="T32" s="252"/>
      <c r="U32" s="236" t="e">
        <f t="shared" si="12"/>
        <v>#DIV/0!</v>
      </c>
      <c r="V32" s="252"/>
      <c r="W32" s="237" t="e">
        <f t="shared" si="13"/>
        <v>#DIV/0!</v>
      </c>
      <c r="Z32" s="248" t="e">
        <f t="shared" si="5"/>
        <v>#DIV/0!</v>
      </c>
      <c r="AA32" s="444"/>
      <c r="AB32" s="406"/>
      <c r="AC32" s="444">
        <f t="shared" si="9"/>
        <v>0</v>
      </c>
      <c r="AD32" s="406"/>
    </row>
    <row r="33" spans="1:30" ht="12.75" customHeight="1">
      <c r="A33" s="688"/>
      <c r="B33" s="534"/>
      <c r="C33" s="537"/>
      <c r="D33" s="535" t="s">
        <v>130</v>
      </c>
      <c r="E33" s="536" t="s">
        <v>111</v>
      </c>
      <c r="F33" s="239">
        <v>21</v>
      </c>
      <c r="G33" s="246">
        <f t="shared" si="16"/>
        <v>100.59</v>
      </c>
      <c r="H33" s="241">
        <v>27</v>
      </c>
      <c r="I33" s="257">
        <v>27</v>
      </c>
      <c r="J33" s="473">
        <v>100.59</v>
      </c>
      <c r="K33" s="248">
        <v>33</v>
      </c>
      <c r="L33" s="249">
        <v>3</v>
      </c>
      <c r="M33" s="410">
        <v>8</v>
      </c>
      <c r="N33" s="406">
        <v>8</v>
      </c>
      <c r="O33" s="406">
        <v>11.8</v>
      </c>
      <c r="P33" s="406">
        <v>8</v>
      </c>
      <c r="Q33" s="402">
        <f t="shared" si="3"/>
        <v>7.95307684660503</v>
      </c>
      <c r="R33" s="250">
        <v>8</v>
      </c>
      <c r="S33" s="251">
        <f t="shared" si="8"/>
        <v>0</v>
      </c>
      <c r="T33" s="252">
        <v>14.4</v>
      </c>
      <c r="U33" s="236">
        <f t="shared" si="12"/>
        <v>1.8</v>
      </c>
      <c r="V33" s="252">
        <v>0.3</v>
      </c>
      <c r="W33" s="237" t="e">
        <f t="shared" si="13"/>
        <v>#DIV/0!</v>
      </c>
      <c r="Z33" s="248">
        <f t="shared" si="5"/>
        <v>100</v>
      </c>
      <c r="AA33" s="444">
        <v>9</v>
      </c>
      <c r="AB33" s="406">
        <v>11.8</v>
      </c>
      <c r="AC33" s="444">
        <f t="shared" si="9"/>
        <v>9.9</v>
      </c>
      <c r="AD33" s="406">
        <v>8</v>
      </c>
    </row>
    <row r="34" spans="1:30" ht="18.75" customHeight="1">
      <c r="A34" s="688"/>
      <c r="B34" s="534">
        <v>2</v>
      </c>
      <c r="C34" s="537"/>
      <c r="D34" s="668" t="s">
        <v>131</v>
      </c>
      <c r="E34" s="669"/>
      <c r="F34" s="239">
        <v>22</v>
      </c>
      <c r="G34" s="253">
        <f aca="true" t="shared" si="17" ref="G34:L34">G35+G36+G37+G38+G39</f>
        <v>46.31</v>
      </c>
      <c r="H34" s="241">
        <f t="shared" si="17"/>
        <v>45</v>
      </c>
      <c r="I34" s="242">
        <f t="shared" si="17"/>
        <v>45</v>
      </c>
      <c r="J34" s="475">
        <f t="shared" si="17"/>
        <v>46.31</v>
      </c>
      <c r="K34" s="243">
        <f t="shared" si="17"/>
        <v>38.27</v>
      </c>
      <c r="L34" s="243">
        <f t="shared" si="17"/>
        <v>12.53</v>
      </c>
      <c r="M34" s="410">
        <f>M37+M38+M39</f>
        <v>10</v>
      </c>
      <c r="N34" s="406">
        <f>N37+N38+N39</f>
        <v>10</v>
      </c>
      <c r="O34" s="406">
        <f>O37+O38+O39</f>
        <v>5.31</v>
      </c>
      <c r="P34" s="406">
        <f>P37+P38+P39</f>
        <v>10</v>
      </c>
      <c r="Q34" s="402">
        <f t="shared" si="3"/>
        <v>21.593608291945582</v>
      </c>
      <c r="R34" s="402">
        <f aca="true" t="shared" si="18" ref="R34:AA34">R37+R38+R39</f>
        <v>10</v>
      </c>
      <c r="S34" s="402">
        <f t="shared" si="18"/>
        <v>0</v>
      </c>
      <c r="T34" s="402">
        <f t="shared" si="18"/>
        <v>21.02</v>
      </c>
      <c r="U34" s="402" t="e">
        <f t="shared" si="18"/>
        <v>#DIV/0!</v>
      </c>
      <c r="V34" s="402">
        <f t="shared" si="18"/>
        <v>6.319999999999999</v>
      </c>
      <c r="W34" s="402" t="e">
        <f t="shared" si="18"/>
        <v>#DIV/0!</v>
      </c>
      <c r="X34" s="402">
        <f t="shared" si="18"/>
        <v>0</v>
      </c>
      <c r="Y34" s="402">
        <f t="shared" si="18"/>
        <v>0</v>
      </c>
      <c r="Z34" s="248">
        <f t="shared" si="5"/>
        <v>100</v>
      </c>
      <c r="AA34" s="627">
        <f t="shared" si="18"/>
        <v>2.51</v>
      </c>
      <c r="AB34" s="406">
        <f>AB37+AB38+AB39</f>
        <v>5.31</v>
      </c>
      <c r="AC34" s="444">
        <f t="shared" si="9"/>
        <v>7.654999999999999</v>
      </c>
      <c r="AD34" s="406">
        <f>AD37+AD38+AD39</f>
        <v>10</v>
      </c>
    </row>
    <row r="35" spans="1:30" ht="13.5" customHeight="1" hidden="1">
      <c r="A35" s="688"/>
      <c r="B35" s="677"/>
      <c r="C35" s="537" t="s">
        <v>9</v>
      </c>
      <c r="D35" s="672" t="s">
        <v>132</v>
      </c>
      <c r="E35" s="673"/>
      <c r="F35" s="239">
        <v>23</v>
      </c>
      <c r="G35" s="246"/>
      <c r="H35" s="241">
        <v>0</v>
      </c>
      <c r="I35" s="242">
        <v>0</v>
      </c>
      <c r="J35" s="473"/>
      <c r="K35" s="248"/>
      <c r="L35" s="249"/>
      <c r="M35" s="410">
        <f>R35+S35</f>
        <v>0</v>
      </c>
      <c r="N35" s="406"/>
      <c r="O35" s="406"/>
      <c r="P35" s="406"/>
      <c r="Q35" s="402" t="e">
        <f t="shared" si="3"/>
        <v>#DIV/0!</v>
      </c>
      <c r="R35" s="250">
        <v>0</v>
      </c>
      <c r="S35" s="251">
        <f t="shared" si="8"/>
        <v>266</v>
      </c>
      <c r="T35" s="252"/>
      <c r="U35" s="236" t="e">
        <f t="shared" si="12"/>
        <v>#DIV/0!</v>
      </c>
      <c r="V35" s="252"/>
      <c r="W35" s="237" t="e">
        <f t="shared" si="13"/>
        <v>#DIV/0!</v>
      </c>
      <c r="Z35" s="248" t="e">
        <f t="shared" si="5"/>
        <v>#DIV/0!</v>
      </c>
      <c r="AA35" s="444"/>
      <c r="AB35" s="406"/>
      <c r="AC35" s="444">
        <f t="shared" si="9"/>
        <v>0</v>
      </c>
      <c r="AD35" s="406"/>
    </row>
    <row r="36" spans="1:30" ht="17.25" customHeight="1" hidden="1">
      <c r="A36" s="688"/>
      <c r="B36" s="677"/>
      <c r="C36" s="537" t="s">
        <v>11</v>
      </c>
      <c r="D36" s="672" t="s">
        <v>133</v>
      </c>
      <c r="E36" s="673"/>
      <c r="F36" s="239">
        <v>24</v>
      </c>
      <c r="G36" s="246"/>
      <c r="H36" s="241">
        <v>0</v>
      </c>
      <c r="I36" s="242">
        <v>0</v>
      </c>
      <c r="J36" s="473"/>
      <c r="K36" s="248"/>
      <c r="L36" s="249"/>
      <c r="M36" s="410">
        <f>R36+S36</f>
        <v>0</v>
      </c>
      <c r="N36" s="406"/>
      <c r="O36" s="406"/>
      <c r="P36" s="406"/>
      <c r="Q36" s="402" t="e">
        <f t="shared" si="3"/>
        <v>#DIV/0!</v>
      </c>
      <c r="R36" s="250">
        <v>0</v>
      </c>
      <c r="S36" s="251">
        <f t="shared" si="8"/>
        <v>266</v>
      </c>
      <c r="T36" s="252"/>
      <c r="U36" s="236" t="e">
        <f t="shared" si="12"/>
        <v>#DIV/0!</v>
      </c>
      <c r="V36" s="252"/>
      <c r="W36" s="237" t="e">
        <f t="shared" si="13"/>
        <v>#DIV/0!</v>
      </c>
      <c r="Z36" s="248" t="e">
        <f t="shared" si="5"/>
        <v>#DIV/0!</v>
      </c>
      <c r="AA36" s="444"/>
      <c r="AB36" s="406"/>
      <c r="AC36" s="444">
        <f t="shared" si="9"/>
        <v>0</v>
      </c>
      <c r="AD36" s="406"/>
    </row>
    <row r="37" spans="1:30" ht="15.75" customHeight="1">
      <c r="A37" s="688"/>
      <c r="B37" s="677"/>
      <c r="C37" s="537" t="s">
        <v>58</v>
      </c>
      <c r="D37" s="672" t="s">
        <v>134</v>
      </c>
      <c r="E37" s="673"/>
      <c r="F37" s="239">
        <v>25</v>
      </c>
      <c r="G37" s="253">
        <f>J37</f>
        <v>45.5</v>
      </c>
      <c r="H37" s="241">
        <v>43</v>
      </c>
      <c r="I37" s="257">
        <v>43</v>
      </c>
      <c r="J37" s="473">
        <v>45.5</v>
      </c>
      <c r="K37" s="248">
        <v>38</v>
      </c>
      <c r="L37" s="249">
        <v>12</v>
      </c>
      <c r="M37" s="410">
        <v>10</v>
      </c>
      <c r="N37" s="406">
        <v>10</v>
      </c>
      <c r="O37" s="406">
        <v>5.06</v>
      </c>
      <c r="P37" s="406">
        <v>10</v>
      </c>
      <c r="Q37" s="402">
        <f t="shared" si="3"/>
        <v>21.978021978021978</v>
      </c>
      <c r="R37" s="250">
        <v>10</v>
      </c>
      <c r="S37" s="251">
        <f t="shared" si="8"/>
        <v>0</v>
      </c>
      <c r="T37" s="252">
        <v>20.94</v>
      </c>
      <c r="U37" s="236">
        <f t="shared" si="12"/>
        <v>2.0940000000000003</v>
      </c>
      <c r="V37" s="252">
        <v>6.31</v>
      </c>
      <c r="W37" s="237" t="e">
        <f t="shared" si="13"/>
        <v>#DIV/0!</v>
      </c>
      <c r="Z37" s="248">
        <f t="shared" si="5"/>
        <v>100</v>
      </c>
      <c r="AA37" s="444">
        <v>2.5</v>
      </c>
      <c r="AB37" s="406">
        <v>5.06</v>
      </c>
      <c r="AC37" s="444">
        <f t="shared" si="9"/>
        <v>7.529999999999999</v>
      </c>
      <c r="AD37" s="406">
        <v>10</v>
      </c>
    </row>
    <row r="38" spans="1:30" ht="12" customHeight="1">
      <c r="A38" s="688"/>
      <c r="B38" s="677"/>
      <c r="C38" s="537" t="s">
        <v>68</v>
      </c>
      <c r="D38" s="672" t="s">
        <v>135</v>
      </c>
      <c r="E38" s="673"/>
      <c r="F38" s="239">
        <v>26</v>
      </c>
      <c r="G38" s="253">
        <f>J38</f>
        <v>0.31</v>
      </c>
      <c r="H38" s="241">
        <v>1</v>
      </c>
      <c r="I38" s="257">
        <v>1</v>
      </c>
      <c r="J38" s="473">
        <v>0.31</v>
      </c>
      <c r="K38" s="248">
        <v>0.27</v>
      </c>
      <c r="L38" s="249">
        <v>0.03</v>
      </c>
      <c r="M38" s="410">
        <v>0</v>
      </c>
      <c r="N38" s="406">
        <v>0</v>
      </c>
      <c r="O38" s="406">
        <v>0.25</v>
      </c>
      <c r="P38" s="406">
        <v>0</v>
      </c>
      <c r="Q38" s="402">
        <f t="shared" si="3"/>
        <v>0</v>
      </c>
      <c r="R38" s="250">
        <v>0</v>
      </c>
      <c r="S38" s="251">
        <f t="shared" si="8"/>
        <v>0</v>
      </c>
      <c r="T38" s="252">
        <v>0.08</v>
      </c>
      <c r="U38" s="236" t="e">
        <f t="shared" si="12"/>
        <v>#DIV/0!</v>
      </c>
      <c r="V38" s="252">
        <v>0.01</v>
      </c>
      <c r="W38" s="237" t="e">
        <f t="shared" si="13"/>
        <v>#DIV/0!</v>
      </c>
      <c r="Z38" s="248">
        <v>0</v>
      </c>
      <c r="AA38" s="444">
        <v>0</v>
      </c>
      <c r="AB38" s="406">
        <v>0.25</v>
      </c>
      <c r="AC38" s="444">
        <f t="shared" si="9"/>
        <v>0.125</v>
      </c>
      <c r="AD38" s="406">
        <v>0</v>
      </c>
    </row>
    <row r="39" spans="1:30" ht="15" customHeight="1">
      <c r="A39" s="688"/>
      <c r="B39" s="677"/>
      <c r="C39" s="537" t="s">
        <v>70</v>
      </c>
      <c r="D39" s="672" t="s">
        <v>136</v>
      </c>
      <c r="E39" s="673"/>
      <c r="F39" s="239">
        <v>27</v>
      </c>
      <c r="G39" s="253">
        <f>J39</f>
        <v>0.5</v>
      </c>
      <c r="H39" s="241">
        <v>1</v>
      </c>
      <c r="I39" s="257">
        <v>1</v>
      </c>
      <c r="J39" s="473">
        <v>0.5</v>
      </c>
      <c r="K39" s="248">
        <v>0</v>
      </c>
      <c r="L39" s="249">
        <v>0.5</v>
      </c>
      <c r="M39" s="410">
        <v>0</v>
      </c>
      <c r="N39" s="406">
        <v>0</v>
      </c>
      <c r="O39" s="406">
        <v>0</v>
      </c>
      <c r="P39" s="406">
        <v>0</v>
      </c>
      <c r="Q39" s="402">
        <f t="shared" si="3"/>
        <v>0</v>
      </c>
      <c r="R39" s="250">
        <v>0</v>
      </c>
      <c r="S39" s="251">
        <f t="shared" si="8"/>
        <v>0</v>
      </c>
      <c r="T39" s="252">
        <v>0</v>
      </c>
      <c r="U39" s="236" t="e">
        <f t="shared" si="12"/>
        <v>#DIV/0!</v>
      </c>
      <c r="V39" s="252">
        <v>0</v>
      </c>
      <c r="W39" s="237" t="e">
        <f t="shared" si="13"/>
        <v>#DIV/0!</v>
      </c>
      <c r="Z39" s="248">
        <v>0</v>
      </c>
      <c r="AA39" s="444">
        <v>0.01</v>
      </c>
      <c r="AB39" s="406">
        <v>0</v>
      </c>
      <c r="AC39" s="444">
        <f t="shared" si="9"/>
        <v>0</v>
      </c>
      <c r="AD39" s="406">
        <v>0</v>
      </c>
    </row>
    <row r="40" spans="1:30" ht="15" customHeight="1">
      <c r="A40" s="688"/>
      <c r="B40" s="534">
        <v>3</v>
      </c>
      <c r="C40" s="537"/>
      <c r="D40" s="672" t="s">
        <v>14</v>
      </c>
      <c r="E40" s="673"/>
      <c r="F40" s="239">
        <v>28</v>
      </c>
      <c r="G40" s="246"/>
      <c r="H40" s="241">
        <v>0</v>
      </c>
      <c r="I40" s="242">
        <v>0</v>
      </c>
      <c r="J40" s="475">
        <v>0</v>
      </c>
      <c r="K40" s="243">
        <v>0</v>
      </c>
      <c r="L40" s="243">
        <v>0</v>
      </c>
      <c r="M40" s="410">
        <v>0</v>
      </c>
      <c r="N40" s="406">
        <v>0</v>
      </c>
      <c r="O40" s="406">
        <v>0</v>
      </c>
      <c r="P40" s="406">
        <v>0</v>
      </c>
      <c r="Q40" s="402">
        <v>0</v>
      </c>
      <c r="R40" s="402">
        <v>0</v>
      </c>
      <c r="S40" s="402">
        <v>0</v>
      </c>
      <c r="T40" s="402">
        <v>0</v>
      </c>
      <c r="U40" s="402">
        <v>0</v>
      </c>
      <c r="V40" s="402">
        <v>0</v>
      </c>
      <c r="W40" s="402">
        <v>0</v>
      </c>
      <c r="X40" s="402">
        <v>0</v>
      </c>
      <c r="Y40" s="442">
        <v>0</v>
      </c>
      <c r="Z40" s="248">
        <v>0</v>
      </c>
      <c r="AA40" s="406">
        <v>0</v>
      </c>
      <c r="AB40" s="406">
        <v>0</v>
      </c>
      <c r="AC40" s="444">
        <f t="shared" si="9"/>
        <v>0</v>
      </c>
      <c r="AD40" s="406">
        <v>0</v>
      </c>
    </row>
    <row r="41" spans="1:30" ht="18" customHeight="1">
      <c r="A41" s="533" t="s">
        <v>15</v>
      </c>
      <c r="B41" s="687" t="s">
        <v>137</v>
      </c>
      <c r="C41" s="672"/>
      <c r="D41" s="672"/>
      <c r="E41" s="673"/>
      <c r="F41" s="239">
        <v>29</v>
      </c>
      <c r="G41" s="253">
        <f aca="true" t="shared" si="19" ref="G41:L41">G42+G149+G157</f>
        <v>9555.599999999999</v>
      </c>
      <c r="H41" s="241">
        <f t="shared" si="19"/>
        <v>10166</v>
      </c>
      <c r="I41" s="242">
        <f t="shared" si="19"/>
        <v>10166</v>
      </c>
      <c r="J41" s="475">
        <f t="shared" si="19"/>
        <v>9555.599999999999</v>
      </c>
      <c r="K41" s="243">
        <f t="shared" si="19"/>
        <v>8224</v>
      </c>
      <c r="L41" s="243">
        <f t="shared" si="19"/>
        <v>733</v>
      </c>
      <c r="M41" s="411">
        <f>M42+M149+M157</f>
        <v>7641</v>
      </c>
      <c r="N41" s="407">
        <f>N42+N149+N157</f>
        <v>7641</v>
      </c>
      <c r="O41" s="407">
        <f>O42+O149+O157</f>
        <v>3585.01</v>
      </c>
      <c r="P41" s="407">
        <f>P42+P149+P157</f>
        <v>7186</v>
      </c>
      <c r="Q41" s="402">
        <f t="shared" si="3"/>
        <v>75.2019758047637</v>
      </c>
      <c r="R41" s="365">
        <f aca="true" t="shared" si="20" ref="R41:Y41">R42+R149+R157</f>
        <v>7129</v>
      </c>
      <c r="S41" s="365">
        <f t="shared" si="20"/>
        <v>523</v>
      </c>
      <c r="T41" s="365">
        <f t="shared" si="20"/>
        <v>4277.740000000001</v>
      </c>
      <c r="U41" s="365" t="e">
        <f t="shared" si="20"/>
        <v>#DIV/0!</v>
      </c>
      <c r="V41" s="365">
        <f t="shared" si="20"/>
        <v>447.81999999999994</v>
      </c>
      <c r="W41" s="365" t="e">
        <f t="shared" si="20"/>
        <v>#DIV/0!</v>
      </c>
      <c r="X41" s="365">
        <f t="shared" si="20"/>
        <v>11</v>
      </c>
      <c r="Y41" s="365">
        <f t="shared" si="20"/>
        <v>11</v>
      </c>
      <c r="Z41" s="248">
        <f t="shared" si="5"/>
        <v>94.04528203114776</v>
      </c>
      <c r="AA41" s="407">
        <f>AA42+AA149+AA157</f>
        <v>1923.2599999999998</v>
      </c>
      <c r="AB41" s="407">
        <f>AB42+AB149+AB157</f>
        <v>3585.01</v>
      </c>
      <c r="AC41" s="444">
        <f t="shared" si="9"/>
        <v>5613.005</v>
      </c>
      <c r="AD41" s="407">
        <f>AD42+AD149+AD157</f>
        <v>7641</v>
      </c>
    </row>
    <row r="42" spans="1:30" ht="18.75" customHeight="1">
      <c r="A42" s="688"/>
      <c r="B42" s="534">
        <v>1</v>
      </c>
      <c r="C42" s="668" t="s">
        <v>138</v>
      </c>
      <c r="D42" s="668"/>
      <c r="E42" s="669"/>
      <c r="F42" s="239">
        <v>30</v>
      </c>
      <c r="G42" s="253">
        <f aca="true" t="shared" si="21" ref="G42:AA42">G43+G91+G98+G132</f>
        <v>9490.779999999999</v>
      </c>
      <c r="H42" s="241">
        <f t="shared" si="21"/>
        <v>10112</v>
      </c>
      <c r="I42" s="242">
        <f t="shared" si="21"/>
        <v>10112</v>
      </c>
      <c r="J42" s="475">
        <f t="shared" si="21"/>
        <v>9490.779999999999</v>
      </c>
      <c r="K42" s="243">
        <f t="shared" si="21"/>
        <v>8175</v>
      </c>
      <c r="L42" s="243">
        <f t="shared" si="21"/>
        <v>729</v>
      </c>
      <c r="M42" s="411">
        <f t="shared" si="21"/>
        <v>7621</v>
      </c>
      <c r="N42" s="407">
        <f t="shared" si="21"/>
        <v>7621</v>
      </c>
      <c r="O42" s="407">
        <f t="shared" si="21"/>
        <v>3576.21</v>
      </c>
      <c r="P42" s="407">
        <f t="shared" si="21"/>
        <v>7166</v>
      </c>
      <c r="Q42" s="402">
        <f t="shared" si="3"/>
        <v>75.50485839941501</v>
      </c>
      <c r="R42" s="365">
        <f t="shared" si="21"/>
        <v>7114</v>
      </c>
      <c r="S42" s="365">
        <f t="shared" si="21"/>
        <v>518</v>
      </c>
      <c r="T42" s="365">
        <f t="shared" si="21"/>
        <v>4252.72</v>
      </c>
      <c r="U42" s="365" t="e">
        <f t="shared" si="21"/>
        <v>#DIV/0!</v>
      </c>
      <c r="V42" s="365">
        <f t="shared" si="21"/>
        <v>445.35999999999996</v>
      </c>
      <c r="W42" s="365" t="e">
        <f t="shared" si="21"/>
        <v>#DIV/0!</v>
      </c>
      <c r="X42" s="365">
        <f t="shared" si="21"/>
        <v>11</v>
      </c>
      <c r="Y42" s="365">
        <f t="shared" si="21"/>
        <v>11</v>
      </c>
      <c r="Z42" s="248">
        <f t="shared" si="5"/>
        <v>94.02965490093163</v>
      </c>
      <c r="AA42" s="407">
        <f t="shared" si="21"/>
        <v>1916.4599999999998</v>
      </c>
      <c r="AB42" s="407">
        <f>AB43+AB91+AB98+AB132</f>
        <v>3576.21</v>
      </c>
      <c r="AC42" s="444">
        <f t="shared" si="9"/>
        <v>5598.605</v>
      </c>
      <c r="AD42" s="407">
        <f>AD43+AD91+AD98+AD132</f>
        <v>7621</v>
      </c>
    </row>
    <row r="43" spans="1:30" ht="18.75" customHeight="1">
      <c r="A43" s="688"/>
      <c r="B43" s="677"/>
      <c r="C43" s="668" t="s">
        <v>139</v>
      </c>
      <c r="D43" s="668"/>
      <c r="E43" s="669"/>
      <c r="F43" s="239">
        <v>31</v>
      </c>
      <c r="G43" s="240">
        <f>G44+G52+G58</f>
        <v>3260.8099999999995</v>
      </c>
      <c r="H43" s="241">
        <f>H44+H52+H58</f>
        <v>3888</v>
      </c>
      <c r="I43" s="242">
        <f aca="true" t="shared" si="22" ref="I43:AA43">I44+I52+I58</f>
        <v>3888</v>
      </c>
      <c r="J43" s="475">
        <f t="shared" si="22"/>
        <v>3260.8099999999995</v>
      </c>
      <c r="K43" s="243">
        <f t="shared" si="22"/>
        <v>2337</v>
      </c>
      <c r="L43" s="243">
        <f t="shared" si="22"/>
        <v>403</v>
      </c>
      <c r="M43" s="411">
        <f t="shared" si="22"/>
        <v>1813</v>
      </c>
      <c r="N43" s="407">
        <f t="shared" si="22"/>
        <v>1813</v>
      </c>
      <c r="O43" s="407">
        <v>879</v>
      </c>
      <c r="P43" s="407">
        <f t="shared" si="22"/>
        <v>1580</v>
      </c>
      <c r="Q43" s="402">
        <f t="shared" si="3"/>
        <v>48.45421843039</v>
      </c>
      <c r="R43" s="365">
        <f t="shared" si="22"/>
        <v>1574</v>
      </c>
      <c r="S43" s="365">
        <f t="shared" si="22"/>
        <v>250</v>
      </c>
      <c r="T43" s="365">
        <f t="shared" si="22"/>
        <v>1281.09</v>
      </c>
      <c r="U43" s="365" t="e">
        <f t="shared" si="22"/>
        <v>#DIV/0!</v>
      </c>
      <c r="V43" s="365">
        <f t="shared" si="22"/>
        <v>287.78999999999996</v>
      </c>
      <c r="W43" s="365" t="e">
        <f t="shared" si="22"/>
        <v>#DIV/0!</v>
      </c>
      <c r="X43" s="365">
        <f t="shared" si="22"/>
        <v>11</v>
      </c>
      <c r="Y43" s="365">
        <f t="shared" si="22"/>
        <v>11</v>
      </c>
      <c r="Z43" s="248">
        <f t="shared" si="5"/>
        <v>87.14837286265858</v>
      </c>
      <c r="AA43" s="407">
        <f t="shared" si="22"/>
        <v>509.3299999999999</v>
      </c>
      <c r="AB43" s="407">
        <v>879</v>
      </c>
      <c r="AC43" s="444">
        <f t="shared" si="9"/>
        <v>1332</v>
      </c>
      <c r="AD43" s="407">
        <f>AD44+AD52+AD58</f>
        <v>1785</v>
      </c>
    </row>
    <row r="44" spans="1:30" ht="27" customHeight="1">
      <c r="A44" s="688"/>
      <c r="B44" s="677"/>
      <c r="C44" s="537" t="s">
        <v>140</v>
      </c>
      <c r="D44" s="668" t="s">
        <v>141</v>
      </c>
      <c r="E44" s="669"/>
      <c r="F44" s="239">
        <v>32</v>
      </c>
      <c r="G44" s="240">
        <f>G45+G46+G49+G50+G51</f>
        <v>1174.82</v>
      </c>
      <c r="H44" s="241">
        <f>H45+H46+H49+H50+H51</f>
        <v>1695</v>
      </c>
      <c r="I44" s="242">
        <f aca="true" t="shared" si="23" ref="I44:AA44">I45+I46+I49+I50+I51</f>
        <v>1695</v>
      </c>
      <c r="J44" s="475">
        <f t="shared" si="23"/>
        <v>1174.82</v>
      </c>
      <c r="K44" s="243">
        <f t="shared" si="23"/>
        <v>875</v>
      </c>
      <c r="L44" s="243">
        <f t="shared" si="23"/>
        <v>282</v>
      </c>
      <c r="M44" s="411">
        <f t="shared" si="23"/>
        <v>916</v>
      </c>
      <c r="N44" s="407">
        <f t="shared" si="23"/>
        <v>916</v>
      </c>
      <c r="O44" s="407">
        <f t="shared" si="23"/>
        <v>339.73</v>
      </c>
      <c r="P44" s="407">
        <f t="shared" si="23"/>
        <v>708</v>
      </c>
      <c r="Q44" s="402">
        <f t="shared" si="3"/>
        <v>60.2645511652849</v>
      </c>
      <c r="R44" s="365">
        <f t="shared" si="23"/>
        <v>735</v>
      </c>
      <c r="S44" s="365">
        <f t="shared" si="23"/>
        <v>181</v>
      </c>
      <c r="T44" s="365">
        <f t="shared" si="23"/>
        <v>505.7</v>
      </c>
      <c r="U44" s="365" t="e">
        <f t="shared" si="23"/>
        <v>#DIV/0!</v>
      </c>
      <c r="V44" s="365">
        <f t="shared" si="23"/>
        <v>196.76999999999998</v>
      </c>
      <c r="W44" s="365" t="e">
        <f t="shared" si="23"/>
        <v>#DIV/0!</v>
      </c>
      <c r="X44" s="365">
        <f t="shared" si="23"/>
        <v>0</v>
      </c>
      <c r="Y44" s="365">
        <f t="shared" si="23"/>
        <v>0</v>
      </c>
      <c r="Z44" s="248">
        <f t="shared" si="5"/>
        <v>77.29257641921397</v>
      </c>
      <c r="AA44" s="407">
        <f t="shared" si="23"/>
        <v>205.32999999999998</v>
      </c>
      <c r="AB44" s="407">
        <f>AB45+AB46+AB49+AB50+AB51</f>
        <v>339.73</v>
      </c>
      <c r="AC44" s="444">
        <f t="shared" si="9"/>
        <v>622.865</v>
      </c>
      <c r="AD44" s="407">
        <f>AD45+AD46+AD49+AD50+AD51</f>
        <v>906</v>
      </c>
    </row>
    <row r="45" spans="1:30" ht="16.5" customHeight="1" hidden="1">
      <c r="A45" s="688"/>
      <c r="B45" s="677"/>
      <c r="C45" s="537" t="s">
        <v>9</v>
      </c>
      <c r="D45" s="668" t="s">
        <v>142</v>
      </c>
      <c r="E45" s="669"/>
      <c r="F45" s="239">
        <v>33</v>
      </c>
      <c r="G45" s="246"/>
      <c r="H45" s="241">
        <v>0</v>
      </c>
      <c r="I45" s="242">
        <v>0</v>
      </c>
      <c r="J45" s="473"/>
      <c r="K45" s="248"/>
      <c r="L45" s="249"/>
      <c r="M45" s="410">
        <v>0</v>
      </c>
      <c r="N45" s="406"/>
      <c r="O45" s="406"/>
      <c r="P45" s="406"/>
      <c r="Q45" s="402" t="e">
        <f t="shared" si="3"/>
        <v>#DIV/0!</v>
      </c>
      <c r="R45" s="427">
        <v>0</v>
      </c>
      <c r="S45" s="428">
        <f t="shared" si="8"/>
        <v>0</v>
      </c>
      <c r="T45" s="429">
        <v>0</v>
      </c>
      <c r="U45" s="430" t="e">
        <f t="shared" si="12"/>
        <v>#DIV/0!</v>
      </c>
      <c r="V45" s="429">
        <v>0</v>
      </c>
      <c r="W45" s="431" t="e">
        <f t="shared" si="13"/>
        <v>#DIV/0!</v>
      </c>
      <c r="Z45" s="248" t="e">
        <f t="shared" si="5"/>
        <v>#DIV/0!</v>
      </c>
      <c r="AA45" s="444"/>
      <c r="AB45" s="406"/>
      <c r="AC45" s="444">
        <f t="shared" si="9"/>
        <v>0</v>
      </c>
      <c r="AD45" s="406"/>
    </row>
    <row r="46" spans="1:30" ht="16.5" customHeight="1">
      <c r="A46" s="688"/>
      <c r="B46" s="677"/>
      <c r="C46" s="537" t="s">
        <v>11</v>
      </c>
      <c r="D46" s="668" t="s">
        <v>143</v>
      </c>
      <c r="E46" s="669"/>
      <c r="F46" s="239">
        <v>34</v>
      </c>
      <c r="G46" s="253">
        <f>J46</f>
        <v>557.37</v>
      </c>
      <c r="H46" s="241">
        <v>1055</v>
      </c>
      <c r="I46" s="257">
        <v>1055</v>
      </c>
      <c r="J46" s="473">
        <v>557.37</v>
      </c>
      <c r="K46" s="248">
        <v>368</v>
      </c>
      <c r="L46" s="249">
        <v>151</v>
      </c>
      <c r="M46" s="410">
        <v>395</v>
      </c>
      <c r="N46" s="406">
        <v>395</v>
      </c>
      <c r="O46" s="406">
        <v>104.46</v>
      </c>
      <c r="P46" s="406">
        <v>218</v>
      </c>
      <c r="Q46" s="402">
        <f t="shared" si="3"/>
        <v>39.11225936092721</v>
      </c>
      <c r="R46" s="250">
        <v>300</v>
      </c>
      <c r="S46" s="251">
        <f t="shared" si="8"/>
        <v>95</v>
      </c>
      <c r="T46" s="252">
        <v>219.81</v>
      </c>
      <c r="U46" s="236">
        <f t="shared" si="12"/>
        <v>0.7327</v>
      </c>
      <c r="V46" s="252">
        <v>118.51</v>
      </c>
      <c r="W46" s="237">
        <f t="shared" si="13"/>
        <v>1.2474736842105263</v>
      </c>
      <c r="Z46" s="248">
        <f t="shared" si="5"/>
        <v>55.18987341772152</v>
      </c>
      <c r="AA46" s="444">
        <v>49.9</v>
      </c>
      <c r="AB46" s="406">
        <v>104.46</v>
      </c>
      <c r="AC46" s="444">
        <f t="shared" si="9"/>
        <v>244.73000000000002</v>
      </c>
      <c r="AD46" s="406">
        <v>385</v>
      </c>
    </row>
    <row r="47" spans="1:30" ht="15.75" customHeight="1">
      <c r="A47" s="688"/>
      <c r="B47" s="677"/>
      <c r="C47" s="537"/>
      <c r="D47" s="535" t="s">
        <v>144</v>
      </c>
      <c r="E47" s="536" t="s">
        <v>145</v>
      </c>
      <c r="F47" s="239">
        <v>35</v>
      </c>
      <c r="G47" s="253">
        <f>J47</f>
        <v>69.34</v>
      </c>
      <c r="H47" s="241">
        <v>435</v>
      </c>
      <c r="I47" s="257">
        <v>435</v>
      </c>
      <c r="J47" s="473">
        <v>69.34</v>
      </c>
      <c r="K47" s="248">
        <v>51</v>
      </c>
      <c r="L47" s="249">
        <v>18</v>
      </c>
      <c r="M47" s="410">
        <v>200</v>
      </c>
      <c r="N47" s="406">
        <v>200</v>
      </c>
      <c r="O47" s="406">
        <v>26.56</v>
      </c>
      <c r="P47" s="406">
        <v>70</v>
      </c>
      <c r="Q47" s="402">
        <f t="shared" si="3"/>
        <v>100.95183155465821</v>
      </c>
      <c r="R47" s="250">
        <v>200</v>
      </c>
      <c r="S47" s="251">
        <f t="shared" si="8"/>
        <v>0</v>
      </c>
      <c r="T47" s="252">
        <v>36.31</v>
      </c>
      <c r="U47" s="236">
        <f t="shared" si="12"/>
        <v>0.18155000000000002</v>
      </c>
      <c r="V47" s="252">
        <v>17.4</v>
      </c>
      <c r="W47" s="237" t="e">
        <f t="shared" si="13"/>
        <v>#DIV/0!</v>
      </c>
      <c r="Z47" s="248">
        <f t="shared" si="5"/>
        <v>35</v>
      </c>
      <c r="AA47" s="444">
        <v>5.12</v>
      </c>
      <c r="AB47" s="406">
        <v>26.56</v>
      </c>
      <c r="AC47" s="444">
        <f t="shared" si="9"/>
        <v>113.28</v>
      </c>
      <c r="AD47" s="406">
        <v>200</v>
      </c>
    </row>
    <row r="48" spans="1:30" ht="14.25" customHeight="1">
      <c r="A48" s="688"/>
      <c r="B48" s="677"/>
      <c r="C48" s="537"/>
      <c r="D48" s="535" t="s">
        <v>146</v>
      </c>
      <c r="E48" s="536" t="s">
        <v>147</v>
      </c>
      <c r="F48" s="239">
        <v>36</v>
      </c>
      <c r="G48" s="253">
        <f>J48</f>
        <v>67.61</v>
      </c>
      <c r="H48" s="241">
        <v>100</v>
      </c>
      <c r="I48" s="257">
        <v>100</v>
      </c>
      <c r="J48" s="473">
        <v>67.61</v>
      </c>
      <c r="K48" s="248">
        <v>63</v>
      </c>
      <c r="L48" s="249">
        <v>4</v>
      </c>
      <c r="M48" s="410">
        <v>60</v>
      </c>
      <c r="N48" s="406">
        <v>60</v>
      </c>
      <c r="O48" s="406">
        <v>21.14</v>
      </c>
      <c r="P48" s="406">
        <v>50</v>
      </c>
      <c r="Q48" s="402">
        <f t="shared" si="3"/>
        <v>73.9535571660997</v>
      </c>
      <c r="R48" s="250">
        <v>55</v>
      </c>
      <c r="S48" s="251">
        <f t="shared" si="8"/>
        <v>5</v>
      </c>
      <c r="T48" s="252">
        <v>38.97</v>
      </c>
      <c r="U48" s="236">
        <f t="shared" si="12"/>
        <v>0.7085454545454545</v>
      </c>
      <c r="V48" s="252">
        <v>83.58</v>
      </c>
      <c r="W48" s="237">
        <f t="shared" si="13"/>
        <v>16.716</v>
      </c>
      <c r="Z48" s="248">
        <f t="shared" si="5"/>
        <v>83.33333333333334</v>
      </c>
      <c r="AA48" s="444">
        <v>11.36</v>
      </c>
      <c r="AB48" s="406">
        <v>21.14</v>
      </c>
      <c r="AC48" s="444">
        <f t="shared" si="9"/>
        <v>40.57</v>
      </c>
      <c r="AD48" s="406">
        <v>60</v>
      </c>
    </row>
    <row r="49" spans="1:30" ht="18.75" customHeight="1">
      <c r="A49" s="688"/>
      <c r="B49" s="677"/>
      <c r="C49" s="537" t="s">
        <v>58</v>
      </c>
      <c r="D49" s="668" t="s">
        <v>148</v>
      </c>
      <c r="E49" s="669"/>
      <c r="F49" s="239">
        <v>37</v>
      </c>
      <c r="G49" s="253">
        <f>J49</f>
        <v>38.29</v>
      </c>
      <c r="H49" s="241">
        <v>40</v>
      </c>
      <c r="I49" s="257">
        <v>40</v>
      </c>
      <c r="J49" s="473">
        <v>38.29</v>
      </c>
      <c r="K49" s="248">
        <v>36</v>
      </c>
      <c r="L49" s="249">
        <v>2</v>
      </c>
      <c r="M49" s="410">
        <v>37</v>
      </c>
      <c r="N49" s="406">
        <v>37</v>
      </c>
      <c r="O49" s="406">
        <v>6.16</v>
      </c>
      <c r="P49" s="406">
        <v>20</v>
      </c>
      <c r="Q49" s="402">
        <f t="shared" si="3"/>
        <v>52.232958997127184</v>
      </c>
      <c r="R49" s="250">
        <v>35</v>
      </c>
      <c r="S49" s="251">
        <f t="shared" si="8"/>
        <v>2</v>
      </c>
      <c r="T49" s="252">
        <v>12.39</v>
      </c>
      <c r="U49" s="236">
        <f t="shared" si="12"/>
        <v>0.35400000000000004</v>
      </c>
      <c r="V49" s="252">
        <v>0.6</v>
      </c>
      <c r="W49" s="237">
        <f t="shared" si="13"/>
        <v>0.3</v>
      </c>
      <c r="Z49" s="248">
        <f t="shared" si="5"/>
        <v>54.054054054054056</v>
      </c>
      <c r="AA49" s="444">
        <v>3.33</v>
      </c>
      <c r="AB49" s="406">
        <v>6.16</v>
      </c>
      <c r="AC49" s="444">
        <f t="shared" si="9"/>
        <v>21.58</v>
      </c>
      <c r="AD49" s="406">
        <v>37</v>
      </c>
    </row>
    <row r="50" spans="1:30" ht="15" customHeight="1">
      <c r="A50" s="688"/>
      <c r="B50" s="677"/>
      <c r="C50" s="537" t="s">
        <v>68</v>
      </c>
      <c r="D50" s="668" t="s">
        <v>149</v>
      </c>
      <c r="E50" s="669"/>
      <c r="F50" s="239">
        <v>38</v>
      </c>
      <c r="G50" s="253">
        <f>J50</f>
        <v>579.16</v>
      </c>
      <c r="H50" s="241">
        <v>600</v>
      </c>
      <c r="I50" s="257">
        <v>600</v>
      </c>
      <c r="J50" s="473">
        <v>579.16</v>
      </c>
      <c r="K50" s="248">
        <v>471</v>
      </c>
      <c r="L50" s="249">
        <v>129</v>
      </c>
      <c r="M50" s="410">
        <v>484</v>
      </c>
      <c r="N50" s="406">
        <v>484</v>
      </c>
      <c r="O50" s="406">
        <v>229.11</v>
      </c>
      <c r="P50" s="406">
        <v>470</v>
      </c>
      <c r="Q50" s="402">
        <f t="shared" si="3"/>
        <v>81.1520132605843</v>
      </c>
      <c r="R50" s="250">
        <v>400</v>
      </c>
      <c r="S50" s="251">
        <f t="shared" si="8"/>
        <v>84</v>
      </c>
      <c r="T50" s="252">
        <v>273.5</v>
      </c>
      <c r="U50" s="236">
        <f t="shared" si="12"/>
        <v>0.68375</v>
      </c>
      <c r="V50" s="252">
        <v>77.66</v>
      </c>
      <c r="W50" s="237">
        <f t="shared" si="13"/>
        <v>0.9245238095238095</v>
      </c>
      <c r="Z50" s="248">
        <f t="shared" si="5"/>
        <v>97.10743801652893</v>
      </c>
      <c r="AA50" s="444">
        <v>152.1</v>
      </c>
      <c r="AB50" s="406">
        <v>229.11</v>
      </c>
      <c r="AC50" s="444">
        <f t="shared" si="9"/>
        <v>356.555</v>
      </c>
      <c r="AD50" s="406">
        <v>484</v>
      </c>
    </row>
    <row r="51" spans="1:30" ht="14.25" customHeight="1" hidden="1">
      <c r="A51" s="688"/>
      <c r="B51" s="677"/>
      <c r="C51" s="537" t="s">
        <v>70</v>
      </c>
      <c r="D51" s="668" t="s">
        <v>150</v>
      </c>
      <c r="E51" s="669"/>
      <c r="F51" s="239">
        <v>39</v>
      </c>
      <c r="G51" s="253"/>
      <c r="H51" s="241">
        <v>0</v>
      </c>
      <c r="I51" s="242">
        <v>0</v>
      </c>
      <c r="J51" s="473"/>
      <c r="K51" s="248"/>
      <c r="L51" s="249"/>
      <c r="M51" s="410">
        <v>0</v>
      </c>
      <c r="N51" s="406"/>
      <c r="O51" s="406"/>
      <c r="P51" s="406"/>
      <c r="Q51" s="402" t="e">
        <f t="shared" si="3"/>
        <v>#DIV/0!</v>
      </c>
      <c r="R51" s="434">
        <v>0</v>
      </c>
      <c r="S51" s="435">
        <f t="shared" si="8"/>
        <v>0</v>
      </c>
      <c r="T51" s="436"/>
      <c r="U51" s="437" t="e">
        <f t="shared" si="12"/>
        <v>#DIV/0!</v>
      </c>
      <c r="V51" s="436"/>
      <c r="W51" s="438" t="e">
        <f t="shared" si="13"/>
        <v>#DIV/0!</v>
      </c>
      <c r="Z51" s="248" t="e">
        <f t="shared" si="5"/>
        <v>#DIV/0!</v>
      </c>
      <c r="AA51" s="445"/>
      <c r="AB51" s="406"/>
      <c r="AC51" s="444">
        <f t="shared" si="9"/>
        <v>0</v>
      </c>
      <c r="AD51" s="406"/>
    </row>
    <row r="52" spans="1:30" ht="25.5" customHeight="1">
      <c r="A52" s="688"/>
      <c r="B52" s="677"/>
      <c r="C52" s="537" t="s">
        <v>151</v>
      </c>
      <c r="D52" s="672" t="s">
        <v>152</v>
      </c>
      <c r="E52" s="673"/>
      <c r="F52" s="239">
        <v>40</v>
      </c>
      <c r="G52" s="253">
        <f>G53+G54+G57</f>
        <v>144.88</v>
      </c>
      <c r="H52" s="241">
        <f>H53+H54+H57</f>
        <v>665</v>
      </c>
      <c r="I52" s="242">
        <f aca="true" t="shared" si="24" ref="I52:AA52">I53+I54+I57</f>
        <v>665</v>
      </c>
      <c r="J52" s="475">
        <f t="shared" si="24"/>
        <v>144.88</v>
      </c>
      <c r="K52" s="243">
        <f t="shared" si="24"/>
        <v>126</v>
      </c>
      <c r="L52" s="243">
        <f t="shared" si="24"/>
        <v>12</v>
      </c>
      <c r="M52" s="411">
        <f t="shared" si="24"/>
        <v>202</v>
      </c>
      <c r="N52" s="407">
        <f t="shared" si="24"/>
        <v>202</v>
      </c>
      <c r="O52" s="407">
        <f t="shared" si="24"/>
        <v>147</v>
      </c>
      <c r="P52" s="407">
        <f t="shared" si="24"/>
        <v>204</v>
      </c>
      <c r="Q52" s="402">
        <f t="shared" si="3"/>
        <v>140.80618442849254</v>
      </c>
      <c r="R52" s="365">
        <f t="shared" si="24"/>
        <v>191</v>
      </c>
      <c r="S52" s="365">
        <f t="shared" si="24"/>
        <v>11</v>
      </c>
      <c r="T52" s="365">
        <f t="shared" si="24"/>
        <v>63.73</v>
      </c>
      <c r="U52" s="365">
        <f t="shared" si="24"/>
        <v>1.9903589743589745</v>
      </c>
      <c r="V52" s="365">
        <f t="shared" si="24"/>
        <v>8.76</v>
      </c>
      <c r="W52" s="365" t="e">
        <f t="shared" si="24"/>
        <v>#DIV/0!</v>
      </c>
      <c r="X52" s="365">
        <f t="shared" si="24"/>
        <v>0</v>
      </c>
      <c r="Y52" s="365">
        <f t="shared" si="24"/>
        <v>0</v>
      </c>
      <c r="Z52" s="248">
        <f t="shared" si="5"/>
        <v>100.99009900990099</v>
      </c>
      <c r="AA52" s="407">
        <f t="shared" si="24"/>
        <v>135.51999999999998</v>
      </c>
      <c r="AB52" s="407">
        <f>AB53+AB54+AB57</f>
        <v>147</v>
      </c>
      <c r="AC52" s="444">
        <f t="shared" si="9"/>
        <v>215</v>
      </c>
      <c r="AD52" s="407">
        <f>AD53+AD54+AD57</f>
        <v>283</v>
      </c>
    </row>
    <row r="53" spans="1:30" ht="18" customHeight="1">
      <c r="A53" s="688"/>
      <c r="B53" s="677"/>
      <c r="C53" s="537" t="s">
        <v>9</v>
      </c>
      <c r="D53" s="672" t="s">
        <v>153</v>
      </c>
      <c r="E53" s="673"/>
      <c r="F53" s="239">
        <v>41</v>
      </c>
      <c r="G53" s="253">
        <f>J53</f>
        <v>29.45</v>
      </c>
      <c r="H53" s="241">
        <v>555</v>
      </c>
      <c r="I53" s="257">
        <v>555</v>
      </c>
      <c r="J53" s="473">
        <v>29.45</v>
      </c>
      <c r="K53" s="248">
        <v>20</v>
      </c>
      <c r="L53" s="249">
        <v>10</v>
      </c>
      <c r="M53" s="410">
        <v>166</v>
      </c>
      <c r="N53" s="406">
        <v>166</v>
      </c>
      <c r="O53" s="406">
        <v>115.76</v>
      </c>
      <c r="P53" s="406">
        <v>166</v>
      </c>
      <c r="Q53" s="402">
        <f t="shared" si="3"/>
        <v>563.6672325976231</v>
      </c>
      <c r="R53" s="427">
        <v>156</v>
      </c>
      <c r="S53" s="428">
        <f t="shared" si="8"/>
        <v>10</v>
      </c>
      <c r="T53" s="429">
        <v>9</v>
      </c>
      <c r="U53" s="430">
        <f t="shared" si="12"/>
        <v>0.057692307692307696</v>
      </c>
      <c r="V53" s="429">
        <v>8.35</v>
      </c>
      <c r="W53" s="431">
        <f t="shared" si="13"/>
        <v>0.835</v>
      </c>
      <c r="Z53" s="248">
        <f t="shared" si="5"/>
        <v>100</v>
      </c>
      <c r="AA53" s="443">
        <v>110.82</v>
      </c>
      <c r="AB53" s="406">
        <v>115.76</v>
      </c>
      <c r="AC53" s="444">
        <f t="shared" si="9"/>
        <v>180.38</v>
      </c>
      <c r="AD53" s="406">
        <v>245</v>
      </c>
    </row>
    <row r="54" spans="1:30" ht="18.75" customHeight="1">
      <c r="A54" s="688"/>
      <c r="B54" s="677"/>
      <c r="C54" s="537" t="s">
        <v>154</v>
      </c>
      <c r="D54" s="672" t="s">
        <v>155</v>
      </c>
      <c r="E54" s="673"/>
      <c r="F54" s="239">
        <v>42</v>
      </c>
      <c r="G54" s="253">
        <f>J54</f>
        <v>23.07</v>
      </c>
      <c r="H54" s="241">
        <v>16</v>
      </c>
      <c r="I54" s="257">
        <v>16</v>
      </c>
      <c r="J54" s="473">
        <v>23.07</v>
      </c>
      <c r="K54" s="247">
        <v>15</v>
      </c>
      <c r="L54" s="247">
        <v>1</v>
      </c>
      <c r="M54" s="410">
        <v>5</v>
      </c>
      <c r="N54" s="406">
        <v>5</v>
      </c>
      <c r="O54" s="406">
        <v>7.24</v>
      </c>
      <c r="P54" s="406">
        <v>7</v>
      </c>
      <c r="Q54" s="402">
        <f t="shared" si="3"/>
        <v>30.34243606415258</v>
      </c>
      <c r="R54" s="244">
        <v>5</v>
      </c>
      <c r="S54" s="251">
        <f t="shared" si="8"/>
        <v>0</v>
      </c>
      <c r="T54" s="235">
        <f>T55+T56</f>
        <v>0.65</v>
      </c>
      <c r="U54" s="236">
        <f t="shared" si="12"/>
        <v>0.13</v>
      </c>
      <c r="V54" s="235">
        <f>V55+V56</f>
        <v>0.2</v>
      </c>
      <c r="W54" s="237" t="e">
        <f t="shared" si="13"/>
        <v>#DIV/0!</v>
      </c>
      <c r="Z54" s="248">
        <f t="shared" si="5"/>
        <v>140</v>
      </c>
      <c r="AA54" s="444">
        <v>7</v>
      </c>
      <c r="AB54" s="406">
        <v>7.24</v>
      </c>
      <c r="AC54" s="444">
        <f t="shared" si="9"/>
        <v>7.12</v>
      </c>
      <c r="AD54" s="406">
        <v>7</v>
      </c>
    </row>
    <row r="55" spans="1:30" ht="15">
      <c r="A55" s="688"/>
      <c r="B55" s="677"/>
      <c r="C55" s="537"/>
      <c r="D55" s="538" t="s">
        <v>144</v>
      </c>
      <c r="E55" s="539" t="s">
        <v>156</v>
      </c>
      <c r="F55" s="239">
        <v>43</v>
      </c>
      <c r="G55" s="253">
        <f>J55</f>
        <v>0</v>
      </c>
      <c r="H55" s="241">
        <v>0</v>
      </c>
      <c r="I55" s="257">
        <v>0</v>
      </c>
      <c r="J55" s="473">
        <v>0</v>
      </c>
      <c r="K55" s="248">
        <v>0</v>
      </c>
      <c r="L55" s="249">
        <v>0</v>
      </c>
      <c r="M55" s="410">
        <v>0</v>
      </c>
      <c r="N55" s="406">
        <v>0</v>
      </c>
      <c r="O55" s="406">
        <v>0</v>
      </c>
      <c r="P55" s="406">
        <v>0</v>
      </c>
      <c r="Q55" s="402">
        <v>0</v>
      </c>
      <c r="R55" s="250">
        <v>0</v>
      </c>
      <c r="S55" s="251">
        <f t="shared" si="8"/>
        <v>0</v>
      </c>
      <c r="T55" s="252">
        <v>0</v>
      </c>
      <c r="U55" s="236" t="e">
        <f aca="true" t="shared" si="25" ref="U55:U84">T55/R55</f>
        <v>#DIV/0!</v>
      </c>
      <c r="V55" s="252">
        <v>0</v>
      </c>
      <c r="W55" s="237" t="e">
        <f t="shared" si="13"/>
        <v>#DIV/0!</v>
      </c>
      <c r="Z55" s="248">
        <v>0</v>
      </c>
      <c r="AA55" s="444">
        <v>0</v>
      </c>
      <c r="AB55" s="406">
        <v>0</v>
      </c>
      <c r="AC55" s="444">
        <f t="shared" si="9"/>
        <v>0</v>
      </c>
      <c r="AD55" s="406">
        <v>0</v>
      </c>
    </row>
    <row r="56" spans="1:30" ht="14.25" customHeight="1">
      <c r="A56" s="688"/>
      <c r="B56" s="677"/>
      <c r="C56" s="537"/>
      <c r="D56" s="538" t="s">
        <v>146</v>
      </c>
      <c r="E56" s="539" t="s">
        <v>157</v>
      </c>
      <c r="F56" s="239">
        <v>44</v>
      </c>
      <c r="G56" s="253">
        <f>J56</f>
        <v>23.07</v>
      </c>
      <c r="H56" s="241">
        <v>16</v>
      </c>
      <c r="I56" s="257">
        <v>16</v>
      </c>
      <c r="J56" s="473">
        <v>23.07</v>
      </c>
      <c r="K56" s="248">
        <v>15</v>
      </c>
      <c r="L56" s="249">
        <v>1</v>
      </c>
      <c r="M56" s="410">
        <v>5</v>
      </c>
      <c r="N56" s="406">
        <v>5</v>
      </c>
      <c r="O56" s="406">
        <v>7.24</v>
      </c>
      <c r="P56" s="406">
        <v>7</v>
      </c>
      <c r="Q56" s="402">
        <f t="shared" si="3"/>
        <v>30.34243606415258</v>
      </c>
      <c r="R56" s="250">
        <v>5</v>
      </c>
      <c r="S56" s="251">
        <f t="shared" si="8"/>
        <v>0</v>
      </c>
      <c r="T56" s="252">
        <v>0.65</v>
      </c>
      <c r="U56" s="236">
        <f t="shared" si="25"/>
        <v>0.13</v>
      </c>
      <c r="V56" s="252">
        <v>0.2</v>
      </c>
      <c r="W56" s="237" t="e">
        <f t="shared" si="13"/>
        <v>#DIV/0!</v>
      </c>
      <c r="Z56" s="248">
        <f t="shared" si="5"/>
        <v>140</v>
      </c>
      <c r="AA56" s="444">
        <v>7</v>
      </c>
      <c r="AB56" s="406">
        <v>7.24</v>
      </c>
      <c r="AC56" s="444">
        <f t="shared" si="9"/>
        <v>7.12</v>
      </c>
      <c r="AD56" s="406">
        <v>7</v>
      </c>
    </row>
    <row r="57" spans="1:30" ht="15" customHeight="1">
      <c r="A57" s="688"/>
      <c r="B57" s="677"/>
      <c r="C57" s="537" t="s">
        <v>58</v>
      </c>
      <c r="D57" s="672" t="s">
        <v>158</v>
      </c>
      <c r="E57" s="673"/>
      <c r="F57" s="239">
        <v>45</v>
      </c>
      <c r="G57" s="253">
        <f>J57</f>
        <v>92.36</v>
      </c>
      <c r="H57" s="241">
        <v>94</v>
      </c>
      <c r="I57" s="257">
        <v>94</v>
      </c>
      <c r="J57" s="473">
        <v>92.36</v>
      </c>
      <c r="K57" s="248">
        <v>91</v>
      </c>
      <c r="L57" s="249">
        <v>1</v>
      </c>
      <c r="M57" s="410">
        <v>31</v>
      </c>
      <c r="N57" s="406">
        <v>31</v>
      </c>
      <c r="O57" s="406">
        <v>24</v>
      </c>
      <c r="P57" s="406">
        <v>31</v>
      </c>
      <c r="Q57" s="402">
        <f t="shared" si="3"/>
        <v>33.5643135556518</v>
      </c>
      <c r="R57" s="434">
        <v>30</v>
      </c>
      <c r="S57" s="435">
        <f t="shared" si="8"/>
        <v>1</v>
      </c>
      <c r="T57" s="436">
        <v>54.08</v>
      </c>
      <c r="U57" s="437">
        <f t="shared" si="25"/>
        <v>1.8026666666666666</v>
      </c>
      <c r="V57" s="436">
        <v>0.21</v>
      </c>
      <c r="W57" s="438">
        <f t="shared" si="13"/>
        <v>0.21</v>
      </c>
      <c r="Z57" s="248">
        <f t="shared" si="5"/>
        <v>100</v>
      </c>
      <c r="AA57" s="445">
        <v>17.7</v>
      </c>
      <c r="AB57" s="406">
        <v>24</v>
      </c>
      <c r="AC57" s="444">
        <f t="shared" si="9"/>
        <v>27.5</v>
      </c>
      <c r="AD57" s="406">
        <v>31</v>
      </c>
    </row>
    <row r="58" spans="1:30" ht="26.25" customHeight="1">
      <c r="A58" s="688"/>
      <c r="B58" s="677"/>
      <c r="C58" s="537" t="s">
        <v>159</v>
      </c>
      <c r="D58" s="672" t="s">
        <v>160</v>
      </c>
      <c r="E58" s="673"/>
      <c r="F58" s="239">
        <v>46</v>
      </c>
      <c r="G58" s="253">
        <f aca="true" t="shared" si="26" ref="G58:AA58">G59+G60+G62+G69+G74+G75+G79+G80+G81++G90</f>
        <v>1941.11</v>
      </c>
      <c r="H58" s="241">
        <f t="shared" si="26"/>
        <v>1528</v>
      </c>
      <c r="I58" s="242">
        <f t="shared" si="26"/>
        <v>1528</v>
      </c>
      <c r="J58" s="475">
        <f t="shared" si="26"/>
        <v>1941.11</v>
      </c>
      <c r="K58" s="243">
        <f t="shared" si="26"/>
        <v>1336</v>
      </c>
      <c r="L58" s="243">
        <f t="shared" si="26"/>
        <v>109</v>
      </c>
      <c r="M58" s="411">
        <f t="shared" si="26"/>
        <v>695</v>
      </c>
      <c r="N58" s="407">
        <f t="shared" si="26"/>
        <v>695</v>
      </c>
      <c r="O58" s="407">
        <f t="shared" si="26"/>
        <v>391.51000000000005</v>
      </c>
      <c r="P58" s="407">
        <f t="shared" si="26"/>
        <v>668</v>
      </c>
      <c r="Q58" s="402">
        <f t="shared" si="3"/>
        <v>34.41329960692593</v>
      </c>
      <c r="R58" s="365">
        <f t="shared" si="26"/>
        <v>648</v>
      </c>
      <c r="S58" s="365">
        <f t="shared" si="26"/>
        <v>58</v>
      </c>
      <c r="T58" s="365">
        <f t="shared" si="26"/>
        <v>711.66</v>
      </c>
      <c r="U58" s="365" t="e">
        <f t="shared" si="26"/>
        <v>#DIV/0!</v>
      </c>
      <c r="V58" s="365">
        <f t="shared" si="26"/>
        <v>82.25999999999999</v>
      </c>
      <c r="W58" s="365" t="e">
        <f t="shared" si="26"/>
        <v>#DIV/0!</v>
      </c>
      <c r="X58" s="365">
        <f t="shared" si="26"/>
        <v>11</v>
      </c>
      <c r="Y58" s="365">
        <f t="shared" si="26"/>
        <v>11</v>
      </c>
      <c r="Z58" s="248">
        <f t="shared" si="5"/>
        <v>96.11510791366906</v>
      </c>
      <c r="AA58" s="407">
        <f t="shared" si="26"/>
        <v>168.48</v>
      </c>
      <c r="AB58" s="407">
        <f>AB59+AB60+AB62+AB69+AB74+AB75+AB79+AB80+AB81++AB90</f>
        <v>391.51000000000005</v>
      </c>
      <c r="AC58" s="444">
        <f t="shared" si="9"/>
        <v>493.755</v>
      </c>
      <c r="AD58" s="407">
        <f>AD59+AD60+AD62+AD69+AD74+AD75+AD79+AD80+AD81++AD90</f>
        <v>596</v>
      </c>
    </row>
    <row r="59" spans="1:30" ht="14.25" customHeight="1">
      <c r="A59" s="688"/>
      <c r="B59" s="677"/>
      <c r="C59" s="537" t="s">
        <v>9</v>
      </c>
      <c r="D59" s="672" t="s">
        <v>161</v>
      </c>
      <c r="E59" s="673"/>
      <c r="F59" s="239">
        <v>47</v>
      </c>
      <c r="G59" s="253">
        <f>J59</f>
        <v>407.14</v>
      </c>
      <c r="H59" s="241">
        <v>420</v>
      </c>
      <c r="I59" s="257">
        <v>420</v>
      </c>
      <c r="J59" s="473">
        <v>407.14</v>
      </c>
      <c r="K59" s="248">
        <v>407</v>
      </c>
      <c r="L59" s="249">
        <v>0</v>
      </c>
      <c r="M59" s="410">
        <v>105</v>
      </c>
      <c r="N59" s="406">
        <v>105</v>
      </c>
      <c r="O59" s="406">
        <v>0.5</v>
      </c>
      <c r="P59" s="406">
        <v>5</v>
      </c>
      <c r="Q59" s="402">
        <f t="shared" si="3"/>
        <v>1.2280787935353932</v>
      </c>
      <c r="R59" s="427">
        <v>105</v>
      </c>
      <c r="S59" s="428">
        <f t="shared" si="8"/>
        <v>0</v>
      </c>
      <c r="T59" s="429">
        <v>229.44</v>
      </c>
      <c r="U59" s="430">
        <f t="shared" si="25"/>
        <v>2.185142857142857</v>
      </c>
      <c r="V59" s="429">
        <v>0</v>
      </c>
      <c r="W59" s="431" t="e">
        <f t="shared" si="13"/>
        <v>#DIV/0!</v>
      </c>
      <c r="Z59" s="248">
        <f t="shared" si="5"/>
        <v>4.761904761904762</v>
      </c>
      <c r="AA59" s="443">
        <v>0.17</v>
      </c>
      <c r="AB59" s="406">
        <v>0.5</v>
      </c>
      <c r="AC59" s="444">
        <f t="shared" si="9"/>
        <v>2.75</v>
      </c>
      <c r="AD59" s="406">
        <v>5</v>
      </c>
    </row>
    <row r="60" spans="1:30" ht="18.75" customHeight="1">
      <c r="A60" s="688"/>
      <c r="B60" s="677"/>
      <c r="C60" s="537" t="s">
        <v>11</v>
      </c>
      <c r="D60" s="672" t="s">
        <v>162</v>
      </c>
      <c r="E60" s="673"/>
      <c r="F60" s="239">
        <v>48</v>
      </c>
      <c r="G60" s="253">
        <f>J60</f>
        <v>47.12</v>
      </c>
      <c r="H60" s="241">
        <v>40</v>
      </c>
      <c r="I60" s="257">
        <v>40</v>
      </c>
      <c r="J60" s="473">
        <v>47.12</v>
      </c>
      <c r="K60" s="248">
        <v>43</v>
      </c>
      <c r="L60" s="249">
        <v>4</v>
      </c>
      <c r="M60" s="410">
        <v>47</v>
      </c>
      <c r="N60" s="406">
        <v>47</v>
      </c>
      <c r="O60" s="406">
        <v>28.55</v>
      </c>
      <c r="P60" s="406">
        <v>74</v>
      </c>
      <c r="Q60" s="402">
        <f t="shared" si="3"/>
        <v>157.04584040747028</v>
      </c>
      <c r="R60" s="250">
        <v>43</v>
      </c>
      <c r="S60" s="251">
        <f t="shared" si="8"/>
        <v>4</v>
      </c>
      <c r="T60" s="252">
        <v>19.94</v>
      </c>
      <c r="U60" s="236">
        <f t="shared" si="25"/>
        <v>0.46372093023255817</v>
      </c>
      <c r="V60" s="252">
        <v>1.93</v>
      </c>
      <c r="W60" s="237">
        <f t="shared" si="13"/>
        <v>0.4825</v>
      </c>
      <c r="Z60" s="248">
        <f t="shared" si="5"/>
        <v>157.4468085106383</v>
      </c>
      <c r="AA60" s="444">
        <v>12.5</v>
      </c>
      <c r="AB60" s="406">
        <v>28.55</v>
      </c>
      <c r="AC60" s="444">
        <f t="shared" si="9"/>
        <v>51.275000000000006</v>
      </c>
      <c r="AD60" s="406">
        <v>74</v>
      </c>
    </row>
    <row r="61" spans="1:30" ht="18" customHeight="1">
      <c r="A61" s="688"/>
      <c r="B61" s="677"/>
      <c r="C61" s="537"/>
      <c r="D61" s="258" t="s">
        <v>144</v>
      </c>
      <c r="E61" s="259" t="s">
        <v>163</v>
      </c>
      <c r="F61" s="239">
        <v>49</v>
      </c>
      <c r="G61" s="253">
        <f>J61</f>
        <v>47.12</v>
      </c>
      <c r="H61" s="241">
        <v>40</v>
      </c>
      <c r="I61" s="257">
        <v>40</v>
      </c>
      <c r="J61" s="473">
        <v>47.12</v>
      </c>
      <c r="K61" s="248">
        <v>43</v>
      </c>
      <c r="L61" s="249">
        <v>4</v>
      </c>
      <c r="M61" s="410">
        <v>42</v>
      </c>
      <c r="N61" s="406">
        <v>42</v>
      </c>
      <c r="O61" s="406">
        <v>28.55</v>
      </c>
      <c r="P61" s="406">
        <v>69</v>
      </c>
      <c r="Q61" s="402">
        <f t="shared" si="3"/>
        <v>146.4346349745331</v>
      </c>
      <c r="R61" s="250">
        <v>38</v>
      </c>
      <c r="S61" s="251">
        <f t="shared" si="8"/>
        <v>4</v>
      </c>
      <c r="T61" s="252">
        <v>19.94</v>
      </c>
      <c r="U61" s="236">
        <f t="shared" si="25"/>
        <v>0.5247368421052632</v>
      </c>
      <c r="V61" s="252">
        <v>1.93</v>
      </c>
      <c r="W61" s="237">
        <f t="shared" si="13"/>
        <v>0.4825</v>
      </c>
      <c r="Z61" s="248">
        <f t="shared" si="5"/>
        <v>164.28571428571428</v>
      </c>
      <c r="AA61" s="444">
        <v>12.4</v>
      </c>
      <c r="AB61" s="406">
        <v>28.55</v>
      </c>
      <c r="AC61" s="444">
        <f t="shared" si="9"/>
        <v>48.775000000000006</v>
      </c>
      <c r="AD61" s="406">
        <v>69</v>
      </c>
    </row>
    <row r="62" spans="1:30" ht="18.75" customHeight="1">
      <c r="A62" s="688"/>
      <c r="B62" s="677"/>
      <c r="C62" s="537" t="s">
        <v>58</v>
      </c>
      <c r="D62" s="672" t="s">
        <v>164</v>
      </c>
      <c r="E62" s="673"/>
      <c r="F62" s="239">
        <v>50</v>
      </c>
      <c r="G62" s="253">
        <f aca="true" t="shared" si="27" ref="G62:L62">G63+G65</f>
        <v>15.95</v>
      </c>
      <c r="H62" s="260">
        <f t="shared" si="27"/>
        <v>11</v>
      </c>
      <c r="I62" s="242">
        <f t="shared" si="27"/>
        <v>11</v>
      </c>
      <c r="J62" s="474">
        <f t="shared" si="27"/>
        <v>15.95</v>
      </c>
      <c r="K62" s="260">
        <f t="shared" si="27"/>
        <v>9</v>
      </c>
      <c r="L62" s="260">
        <f t="shared" si="27"/>
        <v>2</v>
      </c>
      <c r="M62" s="411">
        <f>M63+M65</f>
        <v>11</v>
      </c>
      <c r="N62" s="407">
        <f>N63+N65</f>
        <v>11</v>
      </c>
      <c r="O62" s="407">
        <f>O63+O65</f>
        <v>0.9</v>
      </c>
      <c r="P62" s="407">
        <f>P63+P65</f>
        <v>2</v>
      </c>
      <c r="Q62" s="402">
        <f t="shared" si="3"/>
        <v>12.539184952978058</v>
      </c>
      <c r="R62" s="475">
        <v>11</v>
      </c>
      <c r="S62" s="475">
        <v>11</v>
      </c>
      <c r="T62" s="475">
        <v>11</v>
      </c>
      <c r="U62" s="475">
        <v>11</v>
      </c>
      <c r="V62" s="475">
        <v>11</v>
      </c>
      <c r="W62" s="475">
        <v>11</v>
      </c>
      <c r="X62" s="475">
        <v>11</v>
      </c>
      <c r="Y62" s="475">
        <v>11</v>
      </c>
      <c r="Z62" s="248">
        <f t="shared" si="5"/>
        <v>18.181818181818183</v>
      </c>
      <c r="AA62" s="475">
        <v>1</v>
      </c>
      <c r="AB62" s="407">
        <f>AB63+AB65</f>
        <v>0.9</v>
      </c>
      <c r="AC62" s="444">
        <f t="shared" si="9"/>
        <v>2.9499999999999997</v>
      </c>
      <c r="AD62" s="407">
        <f>AD63+AD65</f>
        <v>5</v>
      </c>
    </row>
    <row r="63" spans="1:30" ht="15.75" customHeight="1">
      <c r="A63" s="688"/>
      <c r="B63" s="677"/>
      <c r="C63" s="537"/>
      <c r="D63" s="258" t="s">
        <v>165</v>
      </c>
      <c r="E63" s="259" t="s">
        <v>166</v>
      </c>
      <c r="F63" s="239">
        <v>51</v>
      </c>
      <c r="G63" s="253">
        <f>J63</f>
        <v>7.95</v>
      </c>
      <c r="H63" s="241">
        <v>7</v>
      </c>
      <c r="I63" s="257">
        <v>7</v>
      </c>
      <c r="J63" s="473">
        <v>7.95</v>
      </c>
      <c r="K63" s="248">
        <v>6</v>
      </c>
      <c r="L63" s="249">
        <v>1</v>
      </c>
      <c r="M63" s="410">
        <v>7</v>
      </c>
      <c r="N63" s="406">
        <v>7</v>
      </c>
      <c r="O63" s="406">
        <v>0.9</v>
      </c>
      <c r="P63" s="406">
        <v>1</v>
      </c>
      <c r="Q63" s="402">
        <f t="shared" si="3"/>
        <v>12.578616352201259</v>
      </c>
      <c r="R63" s="250">
        <v>6</v>
      </c>
      <c r="S63" s="251">
        <f t="shared" si="8"/>
        <v>1</v>
      </c>
      <c r="T63" s="252">
        <v>2.86</v>
      </c>
      <c r="U63" s="236">
        <f t="shared" si="25"/>
        <v>0.4766666666666666</v>
      </c>
      <c r="V63" s="252">
        <v>0.38</v>
      </c>
      <c r="W63" s="237">
        <f t="shared" si="13"/>
        <v>0.38</v>
      </c>
      <c r="Z63" s="248">
        <f t="shared" si="5"/>
        <v>14.285714285714285</v>
      </c>
      <c r="AA63" s="444">
        <v>1</v>
      </c>
      <c r="AB63" s="406">
        <v>0.9</v>
      </c>
      <c r="AC63" s="444">
        <f t="shared" si="9"/>
        <v>0.95</v>
      </c>
      <c r="AD63" s="406">
        <v>1</v>
      </c>
    </row>
    <row r="64" spans="1:30" ht="25.5">
      <c r="A64" s="688"/>
      <c r="B64" s="677"/>
      <c r="C64" s="537"/>
      <c r="D64" s="258"/>
      <c r="E64" s="261" t="s">
        <v>167</v>
      </c>
      <c r="F64" s="239">
        <v>52</v>
      </c>
      <c r="G64" s="253">
        <f>J64</f>
        <v>5.26</v>
      </c>
      <c r="H64" s="241">
        <v>5</v>
      </c>
      <c r="I64" s="257">
        <v>5</v>
      </c>
      <c r="J64" s="473">
        <v>5.26</v>
      </c>
      <c r="K64" s="248">
        <v>5</v>
      </c>
      <c r="L64" s="249">
        <v>0</v>
      </c>
      <c r="M64" s="410">
        <v>5</v>
      </c>
      <c r="N64" s="406">
        <v>5</v>
      </c>
      <c r="O64" s="406">
        <v>1</v>
      </c>
      <c r="P64" s="406">
        <v>1</v>
      </c>
      <c r="Q64" s="402">
        <f t="shared" si="3"/>
        <v>19.011406844106464</v>
      </c>
      <c r="R64" s="250">
        <v>5</v>
      </c>
      <c r="S64" s="251">
        <f t="shared" si="8"/>
        <v>0</v>
      </c>
      <c r="T64" s="252">
        <v>2.21</v>
      </c>
      <c r="U64" s="236">
        <f t="shared" si="25"/>
        <v>0.442</v>
      </c>
      <c r="V64" s="252">
        <v>0</v>
      </c>
      <c r="W64" s="237">
        <v>0</v>
      </c>
      <c r="Z64" s="248">
        <f t="shared" si="5"/>
        <v>20</v>
      </c>
      <c r="AA64" s="444">
        <v>1</v>
      </c>
      <c r="AB64" s="406">
        <v>1</v>
      </c>
      <c r="AC64" s="444">
        <f t="shared" si="9"/>
        <v>1</v>
      </c>
      <c r="AD64" s="406">
        <v>1</v>
      </c>
    </row>
    <row r="65" spans="1:30" ht="20.25" customHeight="1">
      <c r="A65" s="688"/>
      <c r="B65" s="677"/>
      <c r="C65" s="537"/>
      <c r="D65" s="258" t="s">
        <v>168</v>
      </c>
      <c r="E65" s="259" t="s">
        <v>169</v>
      </c>
      <c r="F65" s="239">
        <v>53</v>
      </c>
      <c r="G65" s="253">
        <f aca="true" t="shared" si="28" ref="G65:G75">J65</f>
        <v>8</v>
      </c>
      <c r="H65" s="241">
        <v>4</v>
      </c>
      <c r="I65" s="257">
        <v>4</v>
      </c>
      <c r="J65" s="473">
        <v>8</v>
      </c>
      <c r="K65" s="247">
        <v>3</v>
      </c>
      <c r="L65" s="247">
        <v>1</v>
      </c>
      <c r="M65" s="410">
        <v>4</v>
      </c>
      <c r="N65" s="406">
        <v>4</v>
      </c>
      <c r="O65" s="406">
        <v>0</v>
      </c>
      <c r="P65" s="406">
        <v>1</v>
      </c>
      <c r="Q65" s="402">
        <f t="shared" si="3"/>
        <v>12.5</v>
      </c>
      <c r="R65" s="250">
        <v>3</v>
      </c>
      <c r="S65" s="251">
        <f t="shared" si="8"/>
        <v>1</v>
      </c>
      <c r="T65" s="252">
        <v>0.95</v>
      </c>
      <c r="U65" s="236">
        <f t="shared" si="25"/>
        <v>0.31666666666666665</v>
      </c>
      <c r="V65" s="252">
        <v>0.05</v>
      </c>
      <c r="W65" s="237">
        <f aca="true" t="shared" si="29" ref="W65:W96">V65/S65</f>
        <v>0.05</v>
      </c>
      <c r="Z65" s="248">
        <f t="shared" si="5"/>
        <v>25</v>
      </c>
      <c r="AA65" s="444">
        <v>0</v>
      </c>
      <c r="AB65" s="406">
        <v>0</v>
      </c>
      <c r="AC65" s="444">
        <f t="shared" si="9"/>
        <v>2</v>
      </c>
      <c r="AD65" s="406">
        <v>4</v>
      </c>
    </row>
    <row r="66" spans="1:30" ht="25.5" hidden="1">
      <c r="A66" s="688"/>
      <c r="B66" s="677"/>
      <c r="C66" s="537"/>
      <c r="D66" s="258"/>
      <c r="E66" s="261" t="s">
        <v>170</v>
      </c>
      <c r="F66" s="239">
        <v>54</v>
      </c>
      <c r="G66" s="253">
        <f t="shared" si="28"/>
        <v>0</v>
      </c>
      <c r="H66" s="241"/>
      <c r="I66" s="242"/>
      <c r="J66" s="473">
        <f aca="true" t="shared" si="30" ref="J66:J73">K66+L66</f>
        <v>0</v>
      </c>
      <c r="K66" s="248"/>
      <c r="L66" s="249"/>
      <c r="M66" s="410">
        <v>0</v>
      </c>
      <c r="N66" s="406"/>
      <c r="O66" s="406"/>
      <c r="P66" s="406"/>
      <c r="Q66" s="402"/>
      <c r="R66" s="250"/>
      <c r="S66" s="251">
        <f t="shared" si="8"/>
        <v>0</v>
      </c>
      <c r="T66" s="252">
        <v>0</v>
      </c>
      <c r="U66" s="236" t="e">
        <f t="shared" si="25"/>
        <v>#DIV/0!</v>
      </c>
      <c r="V66" s="252">
        <v>0</v>
      </c>
      <c r="W66" s="237" t="e">
        <f t="shared" si="29"/>
        <v>#DIV/0!</v>
      </c>
      <c r="Z66" s="248"/>
      <c r="AA66" s="444"/>
      <c r="AB66" s="406"/>
      <c r="AC66" s="444">
        <f t="shared" si="9"/>
        <v>0</v>
      </c>
      <c r="AD66" s="406"/>
    </row>
    <row r="67" spans="1:30" ht="38.25" hidden="1">
      <c r="A67" s="688"/>
      <c r="B67" s="677"/>
      <c r="C67" s="537"/>
      <c r="D67" s="258"/>
      <c r="E67" s="261" t="s">
        <v>171</v>
      </c>
      <c r="F67" s="239">
        <v>55</v>
      </c>
      <c r="G67" s="253">
        <f t="shared" si="28"/>
        <v>0</v>
      </c>
      <c r="H67" s="241"/>
      <c r="I67" s="242"/>
      <c r="J67" s="473">
        <f t="shared" si="30"/>
        <v>0</v>
      </c>
      <c r="K67" s="248"/>
      <c r="L67" s="249"/>
      <c r="M67" s="410">
        <v>0</v>
      </c>
      <c r="N67" s="406"/>
      <c r="O67" s="406"/>
      <c r="P67" s="406"/>
      <c r="Q67" s="402"/>
      <c r="R67" s="250"/>
      <c r="S67" s="251">
        <f t="shared" si="8"/>
        <v>0</v>
      </c>
      <c r="T67" s="252">
        <v>0</v>
      </c>
      <c r="U67" s="236" t="e">
        <f t="shared" si="25"/>
        <v>#DIV/0!</v>
      </c>
      <c r="V67" s="252">
        <v>0</v>
      </c>
      <c r="W67" s="237" t="e">
        <f t="shared" si="29"/>
        <v>#DIV/0!</v>
      </c>
      <c r="Z67" s="248"/>
      <c r="AA67" s="444"/>
      <c r="AB67" s="406"/>
      <c r="AC67" s="444">
        <f t="shared" si="9"/>
        <v>0</v>
      </c>
      <c r="AD67" s="406"/>
    </row>
    <row r="68" spans="1:30" ht="13.5" customHeight="1">
      <c r="A68" s="688"/>
      <c r="B68" s="677"/>
      <c r="C68" s="537"/>
      <c r="D68" s="258"/>
      <c r="E68" s="261" t="s">
        <v>172</v>
      </c>
      <c r="F68" s="239">
        <v>56</v>
      </c>
      <c r="G68" s="253">
        <f t="shared" si="28"/>
        <v>4</v>
      </c>
      <c r="H68" s="241">
        <v>4</v>
      </c>
      <c r="I68" s="257">
        <v>4</v>
      </c>
      <c r="J68" s="473">
        <v>4</v>
      </c>
      <c r="K68" s="248">
        <v>3</v>
      </c>
      <c r="L68" s="249">
        <v>1</v>
      </c>
      <c r="M68" s="410">
        <v>4</v>
      </c>
      <c r="N68" s="406">
        <v>4</v>
      </c>
      <c r="O68" s="406">
        <v>0</v>
      </c>
      <c r="P68" s="406">
        <v>4</v>
      </c>
      <c r="Q68" s="402">
        <f t="shared" si="3"/>
        <v>100</v>
      </c>
      <c r="R68" s="250">
        <v>3</v>
      </c>
      <c r="S68" s="251">
        <f t="shared" si="8"/>
        <v>1</v>
      </c>
      <c r="T68" s="252">
        <v>0.95</v>
      </c>
      <c r="U68" s="236">
        <f t="shared" si="25"/>
        <v>0.31666666666666665</v>
      </c>
      <c r="V68" s="252">
        <v>0.05</v>
      </c>
      <c r="W68" s="237">
        <f t="shared" si="29"/>
        <v>0.05</v>
      </c>
      <c r="Z68" s="248">
        <f t="shared" si="5"/>
        <v>100</v>
      </c>
      <c r="AA68" s="444">
        <v>0</v>
      </c>
      <c r="AB68" s="406">
        <v>0</v>
      </c>
      <c r="AC68" s="444">
        <f t="shared" si="9"/>
        <v>2</v>
      </c>
      <c r="AD68" s="406">
        <v>4</v>
      </c>
    </row>
    <row r="69" spans="1:30" ht="18.75" customHeight="1" hidden="1">
      <c r="A69" s="688"/>
      <c r="B69" s="677"/>
      <c r="C69" s="537" t="s">
        <v>68</v>
      </c>
      <c r="D69" s="668" t="s">
        <v>173</v>
      </c>
      <c r="E69" s="669"/>
      <c r="F69" s="239">
        <v>57</v>
      </c>
      <c r="G69" s="253">
        <f t="shared" si="28"/>
        <v>0</v>
      </c>
      <c r="H69" s="241"/>
      <c r="I69" s="242"/>
      <c r="J69" s="473">
        <f t="shared" si="30"/>
        <v>0</v>
      </c>
      <c r="K69" s="248"/>
      <c r="L69" s="249"/>
      <c r="M69" s="410">
        <v>0</v>
      </c>
      <c r="N69" s="406"/>
      <c r="O69" s="406"/>
      <c r="P69" s="406"/>
      <c r="Q69" s="402" t="e">
        <f t="shared" si="3"/>
        <v>#DIV/0!</v>
      </c>
      <c r="R69" s="250"/>
      <c r="S69" s="251">
        <f t="shared" si="8"/>
        <v>0</v>
      </c>
      <c r="T69" s="262">
        <v>0</v>
      </c>
      <c r="U69" s="236" t="e">
        <f t="shared" si="25"/>
        <v>#DIV/0!</v>
      </c>
      <c r="V69" s="262">
        <v>0</v>
      </c>
      <c r="W69" s="237" t="e">
        <f t="shared" si="29"/>
        <v>#DIV/0!</v>
      </c>
      <c r="Z69" s="248" t="e">
        <f t="shared" si="5"/>
        <v>#DIV/0!</v>
      </c>
      <c r="AA69" s="444"/>
      <c r="AB69" s="406"/>
      <c r="AC69" s="444">
        <f t="shared" si="9"/>
        <v>0</v>
      </c>
      <c r="AD69" s="406"/>
    </row>
    <row r="70" spans="1:30" ht="15" customHeight="1" hidden="1">
      <c r="A70" s="688"/>
      <c r="B70" s="677"/>
      <c r="C70" s="537"/>
      <c r="D70" s="535" t="s">
        <v>174</v>
      </c>
      <c r="E70" s="263" t="s">
        <v>175</v>
      </c>
      <c r="F70" s="239">
        <v>58</v>
      </c>
      <c r="G70" s="253">
        <f t="shared" si="28"/>
        <v>0</v>
      </c>
      <c r="H70" s="241"/>
      <c r="I70" s="242"/>
      <c r="J70" s="473">
        <f t="shared" si="30"/>
        <v>0</v>
      </c>
      <c r="K70" s="248"/>
      <c r="L70" s="249"/>
      <c r="M70" s="410">
        <v>0</v>
      </c>
      <c r="N70" s="406"/>
      <c r="O70" s="406"/>
      <c r="P70" s="406"/>
      <c r="Q70" s="402" t="e">
        <f t="shared" si="3"/>
        <v>#DIV/0!</v>
      </c>
      <c r="R70" s="250"/>
      <c r="S70" s="251">
        <f t="shared" si="8"/>
        <v>0</v>
      </c>
      <c r="T70" s="252"/>
      <c r="U70" s="236" t="e">
        <f t="shared" si="25"/>
        <v>#DIV/0!</v>
      </c>
      <c r="V70" s="252"/>
      <c r="W70" s="237" t="e">
        <f t="shared" si="29"/>
        <v>#DIV/0!</v>
      </c>
      <c r="Z70" s="248" t="e">
        <f t="shared" si="5"/>
        <v>#DIV/0!</v>
      </c>
      <c r="AA70" s="444"/>
      <c r="AB70" s="406"/>
      <c r="AC70" s="444">
        <f t="shared" si="9"/>
        <v>0</v>
      </c>
      <c r="AD70" s="406"/>
    </row>
    <row r="71" spans="1:30" ht="16.5" customHeight="1" hidden="1">
      <c r="A71" s="688"/>
      <c r="B71" s="677"/>
      <c r="C71" s="537"/>
      <c r="D71" s="535" t="s">
        <v>176</v>
      </c>
      <c r="E71" s="263" t="s">
        <v>177</v>
      </c>
      <c r="F71" s="239">
        <v>59</v>
      </c>
      <c r="G71" s="253">
        <f t="shared" si="28"/>
        <v>0</v>
      </c>
      <c r="H71" s="241"/>
      <c r="I71" s="242"/>
      <c r="J71" s="473">
        <f t="shared" si="30"/>
        <v>0</v>
      </c>
      <c r="K71" s="248"/>
      <c r="L71" s="249"/>
      <c r="M71" s="410">
        <v>0</v>
      </c>
      <c r="N71" s="406"/>
      <c r="O71" s="406"/>
      <c r="P71" s="406"/>
      <c r="Q71" s="402" t="e">
        <f t="shared" si="3"/>
        <v>#DIV/0!</v>
      </c>
      <c r="R71" s="250"/>
      <c r="S71" s="251">
        <f t="shared" si="8"/>
        <v>0</v>
      </c>
      <c r="T71" s="252"/>
      <c r="U71" s="236" t="e">
        <f t="shared" si="25"/>
        <v>#DIV/0!</v>
      </c>
      <c r="V71" s="252"/>
      <c r="W71" s="237" t="e">
        <f t="shared" si="29"/>
        <v>#DIV/0!</v>
      </c>
      <c r="Z71" s="248" t="e">
        <f t="shared" si="5"/>
        <v>#DIV/0!</v>
      </c>
      <c r="AA71" s="444"/>
      <c r="AB71" s="406"/>
      <c r="AC71" s="444">
        <f t="shared" si="9"/>
        <v>0</v>
      </c>
      <c r="AD71" s="406"/>
    </row>
    <row r="72" spans="1:30" ht="15" hidden="1">
      <c r="A72" s="688"/>
      <c r="B72" s="677"/>
      <c r="C72" s="537"/>
      <c r="D72" s="535" t="s">
        <v>178</v>
      </c>
      <c r="E72" s="263" t="s">
        <v>179</v>
      </c>
      <c r="F72" s="239">
        <v>60</v>
      </c>
      <c r="G72" s="253">
        <f t="shared" si="28"/>
        <v>0</v>
      </c>
      <c r="H72" s="241"/>
      <c r="I72" s="242"/>
      <c r="J72" s="473">
        <f t="shared" si="30"/>
        <v>0</v>
      </c>
      <c r="K72" s="248"/>
      <c r="L72" s="249"/>
      <c r="M72" s="410">
        <v>0</v>
      </c>
      <c r="N72" s="406"/>
      <c r="O72" s="406"/>
      <c r="P72" s="406"/>
      <c r="Q72" s="402" t="e">
        <f t="shared" si="3"/>
        <v>#DIV/0!</v>
      </c>
      <c r="R72" s="250"/>
      <c r="S72" s="251">
        <f t="shared" si="8"/>
        <v>0</v>
      </c>
      <c r="T72" s="252"/>
      <c r="U72" s="236" t="e">
        <f t="shared" si="25"/>
        <v>#DIV/0!</v>
      </c>
      <c r="V72" s="252"/>
      <c r="W72" s="237" t="e">
        <f t="shared" si="29"/>
        <v>#DIV/0!</v>
      </c>
      <c r="Z72" s="248" t="e">
        <f t="shared" si="5"/>
        <v>#DIV/0!</v>
      </c>
      <c r="AA72" s="444"/>
      <c r="AB72" s="406"/>
      <c r="AC72" s="444">
        <f t="shared" si="9"/>
        <v>0</v>
      </c>
      <c r="AD72" s="406"/>
    </row>
    <row r="73" spans="1:30" ht="16.5" customHeight="1" hidden="1">
      <c r="A73" s="688"/>
      <c r="B73" s="677"/>
      <c r="C73" s="537"/>
      <c r="D73" s="535" t="s">
        <v>180</v>
      </c>
      <c r="E73" s="263" t="s">
        <v>181</v>
      </c>
      <c r="F73" s="239">
        <v>61</v>
      </c>
      <c r="G73" s="253">
        <f t="shared" si="28"/>
        <v>0</v>
      </c>
      <c r="H73" s="241"/>
      <c r="I73" s="242"/>
      <c r="J73" s="473">
        <f t="shared" si="30"/>
        <v>0</v>
      </c>
      <c r="K73" s="248"/>
      <c r="L73" s="249"/>
      <c r="M73" s="410">
        <v>0</v>
      </c>
      <c r="N73" s="406"/>
      <c r="O73" s="406"/>
      <c r="P73" s="406"/>
      <c r="Q73" s="402" t="e">
        <f t="shared" si="3"/>
        <v>#DIV/0!</v>
      </c>
      <c r="R73" s="250"/>
      <c r="S73" s="251">
        <f t="shared" si="8"/>
        <v>0</v>
      </c>
      <c r="T73" s="252"/>
      <c r="U73" s="236" t="e">
        <f t="shared" si="25"/>
        <v>#DIV/0!</v>
      </c>
      <c r="V73" s="252"/>
      <c r="W73" s="237" t="e">
        <f t="shared" si="29"/>
        <v>#DIV/0!</v>
      </c>
      <c r="Z73" s="248" t="e">
        <f t="shared" si="5"/>
        <v>#DIV/0!</v>
      </c>
      <c r="AA73" s="444"/>
      <c r="AB73" s="406"/>
      <c r="AC73" s="444">
        <f t="shared" si="9"/>
        <v>0</v>
      </c>
      <c r="AD73" s="406"/>
    </row>
    <row r="74" spans="1:30" ht="14.25" customHeight="1">
      <c r="A74" s="688"/>
      <c r="B74" s="677"/>
      <c r="C74" s="537" t="s">
        <v>70</v>
      </c>
      <c r="D74" s="668" t="s">
        <v>182</v>
      </c>
      <c r="E74" s="669"/>
      <c r="F74" s="239">
        <v>62</v>
      </c>
      <c r="G74" s="253">
        <f t="shared" si="28"/>
        <v>167.08</v>
      </c>
      <c r="H74" s="241">
        <v>190</v>
      </c>
      <c r="I74" s="257">
        <v>190</v>
      </c>
      <c r="J74" s="473">
        <v>167.08</v>
      </c>
      <c r="K74" s="248">
        <v>163</v>
      </c>
      <c r="L74" s="249">
        <v>8</v>
      </c>
      <c r="M74" s="410">
        <v>160</v>
      </c>
      <c r="N74" s="406">
        <v>160</v>
      </c>
      <c r="O74" s="406">
        <v>89.43</v>
      </c>
      <c r="P74" s="406">
        <v>160</v>
      </c>
      <c r="Q74" s="402">
        <f t="shared" si="3"/>
        <v>95.76250897773521</v>
      </c>
      <c r="R74" s="250">
        <v>152</v>
      </c>
      <c r="S74" s="251">
        <f t="shared" si="8"/>
        <v>8</v>
      </c>
      <c r="T74" s="252">
        <v>74.18</v>
      </c>
      <c r="U74" s="236">
        <f t="shared" si="25"/>
        <v>0.48802631578947375</v>
      </c>
      <c r="V74" s="252">
        <v>3</v>
      </c>
      <c r="W74" s="237">
        <f t="shared" si="29"/>
        <v>0.375</v>
      </c>
      <c r="Z74" s="248">
        <f t="shared" si="5"/>
        <v>100</v>
      </c>
      <c r="AA74" s="444">
        <v>48.5</v>
      </c>
      <c r="AB74" s="406">
        <v>89.43</v>
      </c>
      <c r="AC74" s="444">
        <f t="shared" si="9"/>
        <v>124.715</v>
      </c>
      <c r="AD74" s="406">
        <v>160</v>
      </c>
    </row>
    <row r="75" spans="1:30" ht="16.5" customHeight="1">
      <c r="A75" s="688"/>
      <c r="B75" s="677"/>
      <c r="C75" s="537" t="s">
        <v>118</v>
      </c>
      <c r="D75" s="668" t="s">
        <v>429</v>
      </c>
      <c r="E75" s="669"/>
      <c r="F75" s="239">
        <v>63</v>
      </c>
      <c r="G75" s="253">
        <f t="shared" si="28"/>
        <v>35.28</v>
      </c>
      <c r="H75" s="241">
        <v>48</v>
      </c>
      <c r="I75" s="257">
        <v>48</v>
      </c>
      <c r="J75" s="473">
        <v>35.28</v>
      </c>
      <c r="K75" s="248">
        <v>34</v>
      </c>
      <c r="L75" s="249">
        <v>1</v>
      </c>
      <c r="M75" s="410">
        <v>45</v>
      </c>
      <c r="N75" s="406">
        <v>45</v>
      </c>
      <c r="O75" s="406">
        <v>11.94</v>
      </c>
      <c r="P75" s="406">
        <v>35</v>
      </c>
      <c r="Q75" s="402">
        <f t="shared" si="3"/>
        <v>99.2063492063492</v>
      </c>
      <c r="R75" s="250">
        <v>44</v>
      </c>
      <c r="S75" s="251">
        <f t="shared" si="8"/>
        <v>1</v>
      </c>
      <c r="T75" s="252">
        <v>16.08</v>
      </c>
      <c r="U75" s="236">
        <f t="shared" si="25"/>
        <v>0.3654545454545454</v>
      </c>
      <c r="V75" s="252">
        <v>1.02</v>
      </c>
      <c r="W75" s="237">
        <f t="shared" si="29"/>
        <v>1.02</v>
      </c>
      <c r="Z75" s="248">
        <f t="shared" si="5"/>
        <v>77.77777777777779</v>
      </c>
      <c r="AA75" s="444">
        <v>9.1</v>
      </c>
      <c r="AB75" s="406">
        <v>11.94</v>
      </c>
      <c r="AC75" s="444">
        <f t="shared" si="9"/>
        <v>23.47</v>
      </c>
      <c r="AD75" s="406">
        <v>35</v>
      </c>
    </row>
    <row r="76" spans="1:30" ht="15.75" customHeight="1">
      <c r="A76" s="688"/>
      <c r="B76" s="677"/>
      <c r="C76" s="537"/>
      <c r="D76" s="668" t="s">
        <v>184</v>
      </c>
      <c r="E76" s="669"/>
      <c r="F76" s="239">
        <v>64</v>
      </c>
      <c r="G76" s="253">
        <f aca="true" t="shared" si="31" ref="G76:T76">G77+G78</f>
        <v>3.19</v>
      </c>
      <c r="H76" s="260">
        <f t="shared" si="31"/>
        <v>2</v>
      </c>
      <c r="I76" s="242">
        <f t="shared" si="31"/>
        <v>2</v>
      </c>
      <c r="J76" s="474">
        <v>3.19</v>
      </c>
      <c r="K76" s="260">
        <f t="shared" si="31"/>
        <v>3</v>
      </c>
      <c r="L76" s="260">
        <f t="shared" si="31"/>
        <v>0</v>
      </c>
      <c r="M76" s="411">
        <f t="shared" si="31"/>
        <v>2</v>
      </c>
      <c r="N76" s="407">
        <f t="shared" si="31"/>
        <v>2</v>
      </c>
      <c r="O76" s="407">
        <v>0.49</v>
      </c>
      <c r="P76" s="407">
        <v>2</v>
      </c>
      <c r="Q76" s="402">
        <f t="shared" si="3"/>
        <v>62.695924764890286</v>
      </c>
      <c r="R76" s="253">
        <f t="shared" si="31"/>
        <v>2</v>
      </c>
      <c r="S76" s="251">
        <f t="shared" si="8"/>
        <v>0</v>
      </c>
      <c r="T76" s="262">
        <f t="shared" si="31"/>
        <v>0.04</v>
      </c>
      <c r="U76" s="236">
        <f t="shared" si="25"/>
        <v>0.02</v>
      </c>
      <c r="V76" s="262">
        <f>V77+V78</f>
        <v>0.01</v>
      </c>
      <c r="W76" s="237" t="e">
        <f t="shared" si="29"/>
        <v>#DIV/0!</v>
      </c>
      <c r="Z76" s="248">
        <f t="shared" si="5"/>
        <v>100</v>
      </c>
      <c r="AA76" s="444">
        <v>0</v>
      </c>
      <c r="AB76" s="407">
        <v>0.49</v>
      </c>
      <c r="AC76" s="444">
        <f t="shared" si="9"/>
        <v>1.245</v>
      </c>
      <c r="AD76" s="407">
        <v>2</v>
      </c>
    </row>
    <row r="77" spans="1:30" ht="13.5" customHeight="1">
      <c r="A77" s="688"/>
      <c r="B77" s="677"/>
      <c r="C77" s="537"/>
      <c r="D77" s="685" t="s">
        <v>185</v>
      </c>
      <c r="E77" s="686"/>
      <c r="F77" s="239">
        <v>65</v>
      </c>
      <c r="G77" s="253">
        <f>J77</f>
        <v>1.93</v>
      </c>
      <c r="H77" s="241">
        <v>1</v>
      </c>
      <c r="I77" s="257">
        <v>1</v>
      </c>
      <c r="J77" s="473">
        <v>1.93</v>
      </c>
      <c r="K77" s="248">
        <v>2</v>
      </c>
      <c r="L77" s="249">
        <v>0</v>
      </c>
      <c r="M77" s="410">
        <v>1</v>
      </c>
      <c r="N77" s="406">
        <v>1</v>
      </c>
      <c r="O77" s="406">
        <v>0.49</v>
      </c>
      <c r="P77" s="406">
        <v>1</v>
      </c>
      <c r="Q77" s="402">
        <f t="shared" si="3"/>
        <v>51.81347150259068</v>
      </c>
      <c r="R77" s="250">
        <v>1</v>
      </c>
      <c r="S77" s="251">
        <f t="shared" si="8"/>
        <v>0</v>
      </c>
      <c r="T77" s="252">
        <v>0.04</v>
      </c>
      <c r="U77" s="236">
        <f t="shared" si="25"/>
        <v>0.04</v>
      </c>
      <c r="V77" s="252">
        <v>0.01</v>
      </c>
      <c r="W77" s="237" t="e">
        <f t="shared" si="29"/>
        <v>#DIV/0!</v>
      </c>
      <c r="Z77" s="248">
        <f t="shared" si="5"/>
        <v>100</v>
      </c>
      <c r="AA77" s="444">
        <v>0</v>
      </c>
      <c r="AB77" s="406">
        <v>0.49</v>
      </c>
      <c r="AC77" s="444">
        <f t="shared" si="9"/>
        <v>0.745</v>
      </c>
      <c r="AD77" s="406">
        <v>1</v>
      </c>
    </row>
    <row r="78" spans="1:30" ht="12.75" customHeight="1">
      <c r="A78" s="688"/>
      <c r="B78" s="677"/>
      <c r="C78" s="537"/>
      <c r="D78" s="685" t="s">
        <v>186</v>
      </c>
      <c r="E78" s="686"/>
      <c r="F78" s="239">
        <v>66</v>
      </c>
      <c r="G78" s="253">
        <f>J78</f>
        <v>1.26</v>
      </c>
      <c r="H78" s="241">
        <v>1</v>
      </c>
      <c r="I78" s="257">
        <v>1</v>
      </c>
      <c r="J78" s="473">
        <v>1.26</v>
      </c>
      <c r="K78" s="248">
        <v>1</v>
      </c>
      <c r="L78" s="249">
        <v>0</v>
      </c>
      <c r="M78" s="410">
        <v>1</v>
      </c>
      <c r="N78" s="406">
        <v>1</v>
      </c>
      <c r="O78" s="406">
        <v>0</v>
      </c>
      <c r="P78" s="406">
        <v>1</v>
      </c>
      <c r="Q78" s="402">
        <f aca="true" t="shared" si="32" ref="Q78:Q141">P78/J78*100</f>
        <v>79.36507936507937</v>
      </c>
      <c r="R78" s="250">
        <v>1</v>
      </c>
      <c r="S78" s="251">
        <f t="shared" si="8"/>
        <v>0</v>
      </c>
      <c r="T78" s="252">
        <v>0</v>
      </c>
      <c r="U78" s="236">
        <f t="shared" si="25"/>
        <v>0</v>
      </c>
      <c r="V78" s="252">
        <v>0</v>
      </c>
      <c r="W78" s="237" t="e">
        <f t="shared" si="29"/>
        <v>#DIV/0!</v>
      </c>
      <c r="Z78" s="248">
        <f aca="true" t="shared" si="33" ref="Z78:Z141">P78/N78*100</f>
        <v>100</v>
      </c>
      <c r="AA78" s="444">
        <v>0</v>
      </c>
      <c r="AB78" s="406">
        <v>0</v>
      </c>
      <c r="AC78" s="444">
        <f t="shared" si="9"/>
        <v>0.5</v>
      </c>
      <c r="AD78" s="406">
        <v>1</v>
      </c>
    </row>
    <row r="79" spans="1:30" ht="15.75" customHeight="1">
      <c r="A79" s="688"/>
      <c r="B79" s="677"/>
      <c r="C79" s="537" t="s">
        <v>187</v>
      </c>
      <c r="D79" s="668" t="s">
        <v>188</v>
      </c>
      <c r="E79" s="669"/>
      <c r="F79" s="239">
        <v>67</v>
      </c>
      <c r="G79" s="253">
        <f aca="true" t="shared" si="34" ref="G79:G90">J79</f>
        <v>99.21</v>
      </c>
      <c r="H79" s="241">
        <v>103</v>
      </c>
      <c r="I79" s="257">
        <v>103</v>
      </c>
      <c r="J79" s="473">
        <v>99.21</v>
      </c>
      <c r="K79" s="248">
        <v>72</v>
      </c>
      <c r="L79" s="249">
        <v>22</v>
      </c>
      <c r="M79" s="410">
        <v>80</v>
      </c>
      <c r="N79" s="406">
        <v>80</v>
      </c>
      <c r="O79" s="406">
        <v>33.12</v>
      </c>
      <c r="P79" s="406">
        <v>65</v>
      </c>
      <c r="Q79" s="402">
        <f t="shared" si="32"/>
        <v>65.51758895272654</v>
      </c>
      <c r="R79" s="250">
        <v>65</v>
      </c>
      <c r="S79" s="251">
        <f t="shared" si="8"/>
        <v>15</v>
      </c>
      <c r="T79" s="252">
        <v>40.98</v>
      </c>
      <c r="U79" s="236">
        <f t="shared" si="25"/>
        <v>0.6304615384615384</v>
      </c>
      <c r="V79" s="252">
        <v>12.1</v>
      </c>
      <c r="W79" s="237">
        <f t="shared" si="29"/>
        <v>0.8066666666666666</v>
      </c>
      <c r="Z79" s="248">
        <f t="shared" si="33"/>
        <v>81.25</v>
      </c>
      <c r="AA79" s="444">
        <v>16.75</v>
      </c>
      <c r="AB79" s="406">
        <v>33.12</v>
      </c>
      <c r="AC79" s="444">
        <f t="shared" si="9"/>
        <v>51.56</v>
      </c>
      <c r="AD79" s="406">
        <v>70</v>
      </c>
    </row>
    <row r="80" spans="1:30" ht="14.25" customHeight="1">
      <c r="A80" s="688"/>
      <c r="B80" s="677"/>
      <c r="C80" s="537" t="s">
        <v>189</v>
      </c>
      <c r="D80" s="668" t="s">
        <v>190</v>
      </c>
      <c r="E80" s="669"/>
      <c r="F80" s="239">
        <v>68</v>
      </c>
      <c r="G80" s="253">
        <f t="shared" si="34"/>
        <v>14.01</v>
      </c>
      <c r="H80" s="241">
        <v>14</v>
      </c>
      <c r="I80" s="257">
        <v>14</v>
      </c>
      <c r="J80" s="473">
        <v>14.01</v>
      </c>
      <c r="K80" s="248">
        <v>13</v>
      </c>
      <c r="L80" s="249">
        <v>1</v>
      </c>
      <c r="M80" s="410">
        <v>13</v>
      </c>
      <c r="N80" s="406">
        <v>13</v>
      </c>
      <c r="O80" s="406">
        <v>7.77</v>
      </c>
      <c r="P80" s="406">
        <v>13</v>
      </c>
      <c r="Q80" s="402">
        <f t="shared" si="32"/>
        <v>92.790863668808</v>
      </c>
      <c r="R80" s="250">
        <v>12</v>
      </c>
      <c r="S80" s="251">
        <f t="shared" si="8"/>
        <v>1</v>
      </c>
      <c r="T80" s="252">
        <v>6.7</v>
      </c>
      <c r="U80" s="236">
        <f t="shared" si="25"/>
        <v>0.5583333333333333</v>
      </c>
      <c r="V80" s="252">
        <v>0.65</v>
      </c>
      <c r="W80" s="237">
        <f t="shared" si="29"/>
        <v>0.65</v>
      </c>
      <c r="Z80" s="248">
        <f t="shared" si="33"/>
        <v>100</v>
      </c>
      <c r="AA80" s="444">
        <v>3.46</v>
      </c>
      <c r="AB80" s="406">
        <v>7.77</v>
      </c>
      <c r="AC80" s="444">
        <f t="shared" si="9"/>
        <v>10.385</v>
      </c>
      <c r="AD80" s="406">
        <v>13</v>
      </c>
    </row>
    <row r="81" spans="1:30" ht="18.75" customHeight="1">
      <c r="A81" s="688"/>
      <c r="B81" s="677"/>
      <c r="C81" s="537" t="s">
        <v>191</v>
      </c>
      <c r="D81" s="668" t="s">
        <v>192</v>
      </c>
      <c r="E81" s="669"/>
      <c r="F81" s="239">
        <v>69</v>
      </c>
      <c r="G81" s="253">
        <f t="shared" si="34"/>
        <v>659.48</v>
      </c>
      <c r="H81" s="241">
        <v>702</v>
      </c>
      <c r="I81" s="257">
        <v>702</v>
      </c>
      <c r="J81" s="473">
        <v>659.48</v>
      </c>
      <c r="K81" s="248">
        <v>595</v>
      </c>
      <c r="L81" s="249">
        <v>71</v>
      </c>
      <c r="M81" s="410">
        <v>234</v>
      </c>
      <c r="N81" s="406">
        <v>234</v>
      </c>
      <c r="O81" s="406">
        <v>219.3</v>
      </c>
      <c r="P81" s="406">
        <v>314</v>
      </c>
      <c r="Q81" s="402">
        <f t="shared" si="32"/>
        <v>47.61327106204888</v>
      </c>
      <c r="R81" s="250">
        <v>216</v>
      </c>
      <c r="S81" s="251">
        <f t="shared" si="8"/>
        <v>18</v>
      </c>
      <c r="T81" s="252">
        <v>313.34</v>
      </c>
      <c r="U81" s="236">
        <f t="shared" si="25"/>
        <v>1.4506481481481481</v>
      </c>
      <c r="V81" s="252">
        <v>52.56</v>
      </c>
      <c r="W81" s="237">
        <f t="shared" si="29"/>
        <v>2.92</v>
      </c>
      <c r="Z81" s="248">
        <f t="shared" si="33"/>
        <v>134.18803418803418</v>
      </c>
      <c r="AA81" s="444">
        <v>77</v>
      </c>
      <c r="AB81" s="406">
        <v>219.3</v>
      </c>
      <c r="AC81" s="444">
        <f t="shared" si="9"/>
        <v>226.65</v>
      </c>
      <c r="AD81" s="406">
        <v>234</v>
      </c>
    </row>
    <row r="82" spans="1:30" ht="15" customHeight="1" hidden="1">
      <c r="A82" s="688"/>
      <c r="B82" s="677"/>
      <c r="C82" s="537"/>
      <c r="D82" s="535" t="s">
        <v>193</v>
      </c>
      <c r="E82" s="536" t="s">
        <v>194</v>
      </c>
      <c r="F82" s="239">
        <v>70</v>
      </c>
      <c r="G82" s="253">
        <f t="shared" si="34"/>
        <v>0</v>
      </c>
      <c r="H82" s="241"/>
      <c r="I82" s="242"/>
      <c r="J82" s="473">
        <f>K82+L82</f>
        <v>0</v>
      </c>
      <c r="K82" s="248"/>
      <c r="L82" s="249"/>
      <c r="M82" s="410">
        <v>0</v>
      </c>
      <c r="N82" s="406"/>
      <c r="O82" s="406"/>
      <c r="P82" s="406"/>
      <c r="Q82" s="402"/>
      <c r="R82" s="250"/>
      <c r="S82" s="251">
        <f aca="true" t="shared" si="35" ref="S82:S145">M82-R82</f>
        <v>0</v>
      </c>
      <c r="T82" s="252"/>
      <c r="U82" s="236" t="e">
        <f t="shared" si="25"/>
        <v>#DIV/0!</v>
      </c>
      <c r="V82" s="252"/>
      <c r="W82" s="237" t="e">
        <f t="shared" si="29"/>
        <v>#DIV/0!</v>
      </c>
      <c r="Z82" s="248"/>
      <c r="AA82" s="444"/>
      <c r="AB82" s="406"/>
      <c r="AC82" s="444">
        <f aca="true" t="shared" si="36" ref="AC82:AC145">(AD82-AB82)/2+AB82</f>
        <v>0</v>
      </c>
      <c r="AD82" s="406"/>
    </row>
    <row r="83" spans="1:30" ht="25.5">
      <c r="A83" s="688"/>
      <c r="B83" s="677"/>
      <c r="C83" s="537"/>
      <c r="D83" s="535" t="s">
        <v>195</v>
      </c>
      <c r="E83" s="536" t="s">
        <v>196</v>
      </c>
      <c r="F83" s="239">
        <v>71</v>
      </c>
      <c r="G83" s="253">
        <f t="shared" si="34"/>
        <v>3.05</v>
      </c>
      <c r="H83" s="241">
        <v>4</v>
      </c>
      <c r="I83" s="257">
        <v>4</v>
      </c>
      <c r="J83" s="473">
        <v>3.05</v>
      </c>
      <c r="K83" s="248">
        <v>2</v>
      </c>
      <c r="L83" s="249">
        <v>1</v>
      </c>
      <c r="M83" s="410">
        <v>1</v>
      </c>
      <c r="N83" s="406">
        <v>1</v>
      </c>
      <c r="O83" s="406">
        <v>0.25</v>
      </c>
      <c r="P83" s="406">
        <v>1</v>
      </c>
      <c r="Q83" s="402">
        <f t="shared" si="32"/>
        <v>32.786885245901644</v>
      </c>
      <c r="R83" s="250">
        <v>1</v>
      </c>
      <c r="S83" s="251">
        <f t="shared" si="35"/>
        <v>0</v>
      </c>
      <c r="T83" s="252">
        <v>1.06</v>
      </c>
      <c r="U83" s="236">
        <f t="shared" si="25"/>
        <v>1.06</v>
      </c>
      <c r="V83" s="252">
        <v>0.34</v>
      </c>
      <c r="W83" s="237" t="e">
        <f t="shared" si="29"/>
        <v>#DIV/0!</v>
      </c>
      <c r="Z83" s="248">
        <f t="shared" si="33"/>
        <v>100</v>
      </c>
      <c r="AA83" s="444">
        <v>0.25</v>
      </c>
      <c r="AB83" s="406">
        <v>0.25</v>
      </c>
      <c r="AC83" s="444">
        <f t="shared" si="36"/>
        <v>0.625</v>
      </c>
      <c r="AD83" s="406">
        <v>1</v>
      </c>
    </row>
    <row r="84" spans="1:30" ht="15.75" customHeight="1">
      <c r="A84" s="688"/>
      <c r="B84" s="677"/>
      <c r="C84" s="537"/>
      <c r="D84" s="535" t="s">
        <v>197</v>
      </c>
      <c r="E84" s="536" t="s">
        <v>198</v>
      </c>
      <c r="F84" s="239">
        <v>72</v>
      </c>
      <c r="G84" s="253">
        <f t="shared" si="34"/>
        <v>25.35</v>
      </c>
      <c r="H84" s="241">
        <v>24</v>
      </c>
      <c r="I84" s="257">
        <v>24</v>
      </c>
      <c r="J84" s="473">
        <v>25.35</v>
      </c>
      <c r="K84" s="248">
        <v>24</v>
      </c>
      <c r="L84" s="249">
        <v>0</v>
      </c>
      <c r="M84" s="410">
        <v>9</v>
      </c>
      <c r="N84" s="406">
        <v>9</v>
      </c>
      <c r="O84" s="406">
        <v>8.07</v>
      </c>
      <c r="P84" s="406">
        <v>87</v>
      </c>
      <c r="Q84" s="402">
        <f t="shared" si="32"/>
        <v>343.1952662721893</v>
      </c>
      <c r="R84" s="250">
        <v>8</v>
      </c>
      <c r="S84" s="251">
        <f t="shared" si="35"/>
        <v>1</v>
      </c>
      <c r="T84" s="252">
        <v>6.33</v>
      </c>
      <c r="U84" s="236">
        <f t="shared" si="25"/>
        <v>0.79125</v>
      </c>
      <c r="V84" s="252">
        <v>0.04</v>
      </c>
      <c r="W84" s="237">
        <f t="shared" si="29"/>
        <v>0.04</v>
      </c>
      <c r="Z84" s="248">
        <f t="shared" si="33"/>
        <v>966.6666666666666</v>
      </c>
      <c r="AA84" s="444">
        <v>3.9</v>
      </c>
      <c r="AB84" s="406">
        <v>8.07</v>
      </c>
      <c r="AC84" s="444">
        <f t="shared" si="36"/>
        <v>47.535000000000004</v>
      </c>
      <c r="AD84" s="406">
        <v>87</v>
      </c>
    </row>
    <row r="85" spans="1:30" ht="25.5" hidden="1">
      <c r="A85" s="688"/>
      <c r="B85" s="677"/>
      <c r="C85" s="537"/>
      <c r="D85" s="535" t="s">
        <v>199</v>
      </c>
      <c r="E85" s="536" t="s">
        <v>200</v>
      </c>
      <c r="F85" s="239">
        <v>73</v>
      </c>
      <c r="G85" s="253">
        <f t="shared" si="34"/>
        <v>0</v>
      </c>
      <c r="H85" s="241">
        <v>0</v>
      </c>
      <c r="I85" s="242">
        <v>0</v>
      </c>
      <c r="J85" s="473">
        <f>K85+L85</f>
        <v>0</v>
      </c>
      <c r="K85" s="248"/>
      <c r="L85" s="249"/>
      <c r="M85" s="410">
        <v>0</v>
      </c>
      <c r="N85" s="406"/>
      <c r="O85" s="406"/>
      <c r="P85" s="406"/>
      <c r="Q85" s="402"/>
      <c r="R85" s="250"/>
      <c r="S85" s="251"/>
      <c r="T85" s="252"/>
      <c r="U85" s="236"/>
      <c r="V85" s="252"/>
      <c r="W85" s="237"/>
      <c r="Z85" s="248"/>
      <c r="AA85" s="444"/>
      <c r="AB85" s="406"/>
      <c r="AC85" s="444">
        <f t="shared" si="36"/>
        <v>0</v>
      </c>
      <c r="AD85" s="406"/>
    </row>
    <row r="86" spans="1:30" ht="15" hidden="1">
      <c r="A86" s="688"/>
      <c r="B86" s="677"/>
      <c r="C86" s="537"/>
      <c r="D86" s="535"/>
      <c r="E86" s="536" t="s">
        <v>430</v>
      </c>
      <c r="F86" s="239">
        <v>74</v>
      </c>
      <c r="G86" s="253">
        <f t="shared" si="34"/>
        <v>0</v>
      </c>
      <c r="H86" s="241">
        <v>0</v>
      </c>
      <c r="I86" s="242">
        <v>0</v>
      </c>
      <c r="J86" s="473">
        <f>K86+L86</f>
        <v>0</v>
      </c>
      <c r="K86" s="248"/>
      <c r="L86" s="249"/>
      <c r="M86" s="410">
        <v>0</v>
      </c>
      <c r="N86" s="406"/>
      <c r="O86" s="406"/>
      <c r="P86" s="406"/>
      <c r="Q86" s="402"/>
      <c r="R86" s="250"/>
      <c r="S86" s="251"/>
      <c r="T86" s="252"/>
      <c r="U86" s="236"/>
      <c r="V86" s="252"/>
      <c r="W86" s="237"/>
      <c r="Z86" s="248"/>
      <c r="AA86" s="444"/>
      <c r="AB86" s="406"/>
      <c r="AC86" s="444">
        <f t="shared" si="36"/>
        <v>0</v>
      </c>
      <c r="AD86" s="406"/>
    </row>
    <row r="87" spans="1:30" ht="16.5" customHeight="1" hidden="1">
      <c r="A87" s="688"/>
      <c r="B87" s="677"/>
      <c r="C87" s="537"/>
      <c r="D87" s="535" t="s">
        <v>202</v>
      </c>
      <c r="E87" s="536" t="s">
        <v>203</v>
      </c>
      <c r="F87" s="239">
        <v>75</v>
      </c>
      <c r="G87" s="253">
        <f t="shared" si="34"/>
        <v>0</v>
      </c>
      <c r="H87" s="241">
        <v>0</v>
      </c>
      <c r="I87" s="242">
        <v>0</v>
      </c>
      <c r="J87" s="473">
        <f>K87+L87</f>
        <v>0</v>
      </c>
      <c r="K87" s="248"/>
      <c r="L87" s="249"/>
      <c r="M87" s="410">
        <v>0</v>
      </c>
      <c r="N87" s="406"/>
      <c r="O87" s="406"/>
      <c r="P87" s="406"/>
      <c r="Q87" s="402"/>
      <c r="R87" s="250"/>
      <c r="S87" s="251"/>
      <c r="T87" s="252"/>
      <c r="U87" s="236"/>
      <c r="V87" s="252"/>
      <c r="W87" s="237"/>
      <c r="Z87" s="248"/>
      <c r="AA87" s="444"/>
      <c r="AB87" s="406"/>
      <c r="AC87" s="444">
        <f t="shared" si="36"/>
        <v>0</v>
      </c>
      <c r="AD87" s="406"/>
    </row>
    <row r="88" spans="1:30" ht="38.25" hidden="1">
      <c r="A88" s="688"/>
      <c r="B88" s="677"/>
      <c r="C88" s="537"/>
      <c r="D88" s="535" t="s">
        <v>204</v>
      </c>
      <c r="E88" s="536" t="s">
        <v>205</v>
      </c>
      <c r="F88" s="239">
        <v>76</v>
      </c>
      <c r="G88" s="253">
        <f t="shared" si="34"/>
        <v>0</v>
      </c>
      <c r="H88" s="241">
        <v>0</v>
      </c>
      <c r="I88" s="242">
        <v>0</v>
      </c>
      <c r="J88" s="473">
        <f>K88+L88</f>
        <v>0</v>
      </c>
      <c r="K88" s="248"/>
      <c r="L88" s="249"/>
      <c r="M88" s="410">
        <v>0</v>
      </c>
      <c r="N88" s="406"/>
      <c r="O88" s="406"/>
      <c r="P88" s="406"/>
      <c r="Q88" s="402"/>
      <c r="R88" s="250"/>
      <c r="S88" s="251"/>
      <c r="T88" s="252"/>
      <c r="U88" s="236"/>
      <c r="V88" s="252"/>
      <c r="W88" s="237"/>
      <c r="Z88" s="248"/>
      <c r="AA88" s="444"/>
      <c r="AB88" s="406"/>
      <c r="AC88" s="444">
        <f t="shared" si="36"/>
        <v>0</v>
      </c>
      <c r="AD88" s="406"/>
    </row>
    <row r="89" spans="1:30" ht="15">
      <c r="A89" s="688"/>
      <c r="B89" s="677"/>
      <c r="C89" s="537"/>
      <c r="D89" s="535" t="s">
        <v>206</v>
      </c>
      <c r="E89" s="536" t="s">
        <v>207</v>
      </c>
      <c r="F89" s="239">
        <v>77</v>
      </c>
      <c r="G89" s="253">
        <f t="shared" si="34"/>
        <v>8.09</v>
      </c>
      <c r="H89" s="241">
        <v>9</v>
      </c>
      <c r="I89" s="257">
        <v>9</v>
      </c>
      <c r="J89" s="473">
        <v>8.09</v>
      </c>
      <c r="K89" s="248">
        <v>7</v>
      </c>
      <c r="L89" s="249">
        <v>1</v>
      </c>
      <c r="M89" s="410">
        <v>9</v>
      </c>
      <c r="N89" s="406">
        <v>9</v>
      </c>
      <c r="O89" s="406">
        <v>1.8</v>
      </c>
      <c r="P89" s="406">
        <v>5</v>
      </c>
      <c r="Q89" s="402">
        <f t="shared" si="32"/>
        <v>61.804697156983934</v>
      </c>
      <c r="R89" s="250">
        <v>8</v>
      </c>
      <c r="S89" s="251">
        <f t="shared" si="35"/>
        <v>1</v>
      </c>
      <c r="T89" s="252">
        <v>2.4</v>
      </c>
      <c r="U89" s="236">
        <f aca="true" t="shared" si="37" ref="U89:U118">T89/R89</f>
        <v>0.3</v>
      </c>
      <c r="V89" s="252">
        <v>0.2</v>
      </c>
      <c r="W89" s="237">
        <f t="shared" si="29"/>
        <v>0.2</v>
      </c>
      <c r="Z89" s="248">
        <f t="shared" si="33"/>
        <v>55.55555555555556</v>
      </c>
      <c r="AA89" s="444">
        <v>1.8</v>
      </c>
      <c r="AB89" s="406">
        <v>1.8</v>
      </c>
      <c r="AC89" s="444">
        <f t="shared" si="36"/>
        <v>3.4000000000000004</v>
      </c>
      <c r="AD89" s="406">
        <v>5</v>
      </c>
    </row>
    <row r="90" spans="1:30" ht="13.5" customHeight="1">
      <c r="A90" s="688"/>
      <c r="B90" s="677"/>
      <c r="C90" s="537" t="s">
        <v>208</v>
      </c>
      <c r="D90" s="668" t="s">
        <v>71</v>
      </c>
      <c r="E90" s="669"/>
      <c r="F90" s="239">
        <v>78</v>
      </c>
      <c r="G90" s="253">
        <f t="shared" si="34"/>
        <v>495.84</v>
      </c>
      <c r="H90" s="241">
        <v>0</v>
      </c>
      <c r="I90" s="257">
        <v>0</v>
      </c>
      <c r="J90" s="473">
        <v>495.84</v>
      </c>
      <c r="K90" s="248">
        <v>0</v>
      </c>
      <c r="L90" s="249">
        <v>0</v>
      </c>
      <c r="M90" s="410">
        <v>0</v>
      </c>
      <c r="N90" s="406">
        <v>0</v>
      </c>
      <c r="O90" s="406">
        <v>0</v>
      </c>
      <c r="P90" s="406">
        <v>0</v>
      </c>
      <c r="Q90" s="402">
        <v>0</v>
      </c>
      <c r="R90" s="434">
        <v>0</v>
      </c>
      <c r="S90" s="435">
        <f t="shared" si="35"/>
        <v>0</v>
      </c>
      <c r="T90" s="436">
        <v>0</v>
      </c>
      <c r="U90" s="437" t="e">
        <f t="shared" si="37"/>
        <v>#DIV/0!</v>
      </c>
      <c r="V90" s="436">
        <v>0</v>
      </c>
      <c r="W90" s="438" t="e">
        <f t="shared" si="29"/>
        <v>#DIV/0!</v>
      </c>
      <c r="Z90" s="248">
        <v>0</v>
      </c>
      <c r="AA90" s="445">
        <v>0</v>
      </c>
      <c r="AB90" s="406">
        <v>0</v>
      </c>
      <c r="AC90" s="444">
        <f t="shared" si="36"/>
        <v>0</v>
      </c>
      <c r="AD90" s="406">
        <v>0</v>
      </c>
    </row>
    <row r="91" spans="1:30" ht="30" customHeight="1">
      <c r="A91" s="688"/>
      <c r="B91" s="677"/>
      <c r="C91" s="672" t="s">
        <v>209</v>
      </c>
      <c r="D91" s="672"/>
      <c r="E91" s="673"/>
      <c r="F91" s="239">
        <v>79</v>
      </c>
      <c r="G91" s="253">
        <f aca="true" t="shared" si="38" ref="G91:L91">G92+G93+G94+G95+G96+G97</f>
        <v>7.99</v>
      </c>
      <c r="H91" s="241">
        <f t="shared" si="38"/>
        <v>9</v>
      </c>
      <c r="I91" s="242">
        <f t="shared" si="38"/>
        <v>9</v>
      </c>
      <c r="J91" s="475">
        <f t="shared" si="38"/>
        <v>7.99</v>
      </c>
      <c r="K91" s="243">
        <f t="shared" si="38"/>
        <v>6</v>
      </c>
      <c r="L91" s="243">
        <f t="shared" si="38"/>
        <v>2</v>
      </c>
      <c r="M91" s="411">
        <f>M97</f>
        <v>8</v>
      </c>
      <c r="N91" s="407">
        <f>N97</f>
        <v>8</v>
      </c>
      <c r="O91" s="407">
        <f>O97</f>
        <v>7.84</v>
      </c>
      <c r="P91" s="407">
        <f>P97</f>
        <v>20</v>
      </c>
      <c r="Q91" s="402">
        <f t="shared" si="32"/>
        <v>250.31289111389236</v>
      </c>
      <c r="R91" s="407">
        <f aca="true" t="shared" si="39" ref="R91:AA91">R97</f>
        <v>6</v>
      </c>
      <c r="S91" s="407">
        <f t="shared" si="39"/>
        <v>2</v>
      </c>
      <c r="T91" s="407">
        <f t="shared" si="39"/>
        <v>5.05</v>
      </c>
      <c r="U91" s="407">
        <f t="shared" si="39"/>
        <v>0.8416666666666667</v>
      </c>
      <c r="V91" s="407">
        <f t="shared" si="39"/>
        <v>1.7</v>
      </c>
      <c r="W91" s="407">
        <f t="shared" si="39"/>
        <v>0.85</v>
      </c>
      <c r="X91" s="407">
        <f t="shared" si="39"/>
        <v>0</v>
      </c>
      <c r="Y91" s="407">
        <f t="shared" si="39"/>
        <v>0</v>
      </c>
      <c r="Z91" s="248">
        <f t="shared" si="33"/>
        <v>250</v>
      </c>
      <c r="AA91" s="407">
        <f t="shared" si="39"/>
        <v>5.6</v>
      </c>
      <c r="AB91" s="407">
        <f>AB97</f>
        <v>7.84</v>
      </c>
      <c r="AC91" s="444">
        <f t="shared" si="36"/>
        <v>13.92</v>
      </c>
      <c r="AD91" s="407">
        <f>AD97</f>
        <v>20</v>
      </c>
    </row>
    <row r="92" spans="1:30" ht="18.75" customHeight="1" hidden="1">
      <c r="A92" s="688"/>
      <c r="B92" s="677"/>
      <c r="C92" s="537" t="s">
        <v>9</v>
      </c>
      <c r="D92" s="683" t="s">
        <v>210</v>
      </c>
      <c r="E92" s="684"/>
      <c r="F92" s="239">
        <v>80</v>
      </c>
      <c r="G92" s="264"/>
      <c r="H92" s="241">
        <v>0</v>
      </c>
      <c r="I92" s="242">
        <v>0</v>
      </c>
      <c r="J92" s="473"/>
      <c r="K92" s="248"/>
      <c r="L92" s="249"/>
      <c r="M92" s="410">
        <v>0</v>
      </c>
      <c r="N92" s="406"/>
      <c r="O92" s="406"/>
      <c r="P92" s="406"/>
      <c r="Q92" s="459" t="e">
        <f t="shared" si="32"/>
        <v>#DIV/0!</v>
      </c>
      <c r="R92" s="427"/>
      <c r="S92" s="428">
        <f t="shared" si="35"/>
        <v>0</v>
      </c>
      <c r="T92" s="429"/>
      <c r="U92" s="430" t="e">
        <f t="shared" si="37"/>
        <v>#DIV/0!</v>
      </c>
      <c r="V92" s="429"/>
      <c r="W92" s="431" t="e">
        <f t="shared" si="29"/>
        <v>#DIV/0!</v>
      </c>
      <c r="Z92" s="426" t="e">
        <f t="shared" si="33"/>
        <v>#DIV/0!</v>
      </c>
      <c r="AA92" s="443"/>
      <c r="AB92" s="406"/>
      <c r="AC92" s="444">
        <f t="shared" si="36"/>
        <v>0</v>
      </c>
      <c r="AD92" s="406"/>
    </row>
    <row r="93" spans="1:30" ht="18.75" customHeight="1" hidden="1">
      <c r="A93" s="688"/>
      <c r="B93" s="677"/>
      <c r="C93" s="537" t="s">
        <v>11</v>
      </c>
      <c r="D93" s="681" t="s">
        <v>211</v>
      </c>
      <c r="E93" s="682"/>
      <c r="F93" s="239">
        <v>81</v>
      </c>
      <c r="G93" s="264"/>
      <c r="H93" s="241">
        <v>0</v>
      </c>
      <c r="I93" s="242">
        <v>0</v>
      </c>
      <c r="J93" s="473"/>
      <c r="K93" s="248"/>
      <c r="L93" s="249"/>
      <c r="M93" s="410">
        <v>0</v>
      </c>
      <c r="N93" s="406"/>
      <c r="O93" s="406"/>
      <c r="P93" s="406"/>
      <c r="Q93" s="402" t="e">
        <f t="shared" si="32"/>
        <v>#DIV/0!</v>
      </c>
      <c r="R93" s="250"/>
      <c r="S93" s="251">
        <f t="shared" si="35"/>
        <v>0</v>
      </c>
      <c r="T93" s="252"/>
      <c r="U93" s="236" t="e">
        <f t="shared" si="37"/>
        <v>#DIV/0!</v>
      </c>
      <c r="V93" s="252"/>
      <c r="W93" s="237" t="e">
        <f t="shared" si="29"/>
        <v>#DIV/0!</v>
      </c>
      <c r="Z93" s="248" t="e">
        <f t="shared" si="33"/>
        <v>#DIV/0!</v>
      </c>
      <c r="AA93" s="444"/>
      <c r="AB93" s="406"/>
      <c r="AC93" s="444">
        <f t="shared" si="36"/>
        <v>0</v>
      </c>
      <c r="AD93" s="406"/>
    </row>
    <row r="94" spans="1:30" ht="15" customHeight="1" hidden="1">
      <c r="A94" s="688"/>
      <c r="B94" s="677"/>
      <c r="C94" s="537" t="s">
        <v>58</v>
      </c>
      <c r="D94" s="681" t="s">
        <v>212</v>
      </c>
      <c r="E94" s="682"/>
      <c r="F94" s="239">
        <v>82</v>
      </c>
      <c r="G94" s="264"/>
      <c r="H94" s="241">
        <v>0</v>
      </c>
      <c r="I94" s="242">
        <v>0</v>
      </c>
      <c r="J94" s="473"/>
      <c r="K94" s="248"/>
      <c r="L94" s="249"/>
      <c r="M94" s="410">
        <v>0</v>
      </c>
      <c r="N94" s="406"/>
      <c r="O94" s="406"/>
      <c r="P94" s="406"/>
      <c r="Q94" s="402" t="e">
        <f t="shared" si="32"/>
        <v>#DIV/0!</v>
      </c>
      <c r="R94" s="250">
        <v>0</v>
      </c>
      <c r="S94" s="251">
        <f t="shared" si="35"/>
        <v>0</v>
      </c>
      <c r="T94" s="252">
        <v>0</v>
      </c>
      <c r="U94" s="236" t="e">
        <f t="shared" si="37"/>
        <v>#DIV/0!</v>
      </c>
      <c r="V94" s="252">
        <v>0</v>
      </c>
      <c r="W94" s="237" t="e">
        <f t="shared" si="29"/>
        <v>#DIV/0!</v>
      </c>
      <c r="Z94" s="248" t="e">
        <f t="shared" si="33"/>
        <v>#DIV/0!</v>
      </c>
      <c r="AA94" s="444"/>
      <c r="AB94" s="406"/>
      <c r="AC94" s="444">
        <f t="shared" si="36"/>
        <v>0</v>
      </c>
      <c r="AD94" s="406"/>
    </row>
    <row r="95" spans="1:30" ht="15" customHeight="1" hidden="1">
      <c r="A95" s="688"/>
      <c r="B95" s="677"/>
      <c r="C95" s="537" t="s">
        <v>68</v>
      </c>
      <c r="D95" s="681" t="s">
        <v>213</v>
      </c>
      <c r="E95" s="682"/>
      <c r="F95" s="239">
        <v>83</v>
      </c>
      <c r="G95" s="264"/>
      <c r="H95" s="241">
        <v>0</v>
      </c>
      <c r="I95" s="242">
        <v>0</v>
      </c>
      <c r="J95" s="473"/>
      <c r="K95" s="248"/>
      <c r="L95" s="249"/>
      <c r="M95" s="410">
        <v>0</v>
      </c>
      <c r="N95" s="406"/>
      <c r="O95" s="406"/>
      <c r="P95" s="406"/>
      <c r="Q95" s="402" t="e">
        <f t="shared" si="32"/>
        <v>#DIV/0!</v>
      </c>
      <c r="R95" s="250">
        <v>0</v>
      </c>
      <c r="S95" s="251">
        <f t="shared" si="35"/>
        <v>0</v>
      </c>
      <c r="T95" s="252">
        <v>0</v>
      </c>
      <c r="U95" s="236" t="e">
        <f t="shared" si="37"/>
        <v>#DIV/0!</v>
      </c>
      <c r="V95" s="252">
        <v>0</v>
      </c>
      <c r="W95" s="237" t="e">
        <f t="shared" si="29"/>
        <v>#DIV/0!</v>
      </c>
      <c r="Z95" s="248" t="e">
        <f t="shared" si="33"/>
        <v>#DIV/0!</v>
      </c>
      <c r="AA95" s="444"/>
      <c r="AB95" s="406"/>
      <c r="AC95" s="444">
        <f t="shared" si="36"/>
        <v>0</v>
      </c>
      <c r="AD95" s="406"/>
    </row>
    <row r="96" spans="1:30" ht="15" customHeight="1" hidden="1">
      <c r="A96" s="688"/>
      <c r="B96" s="677"/>
      <c r="C96" s="537" t="s">
        <v>70</v>
      </c>
      <c r="D96" s="681" t="s">
        <v>214</v>
      </c>
      <c r="E96" s="682"/>
      <c r="F96" s="239">
        <v>84</v>
      </c>
      <c r="G96" s="264"/>
      <c r="H96" s="241">
        <v>0</v>
      </c>
      <c r="I96" s="242">
        <v>0</v>
      </c>
      <c r="J96" s="473"/>
      <c r="K96" s="248"/>
      <c r="L96" s="249"/>
      <c r="M96" s="410">
        <v>0</v>
      </c>
      <c r="N96" s="406"/>
      <c r="O96" s="406"/>
      <c r="P96" s="406"/>
      <c r="Q96" s="402" t="e">
        <f t="shared" si="32"/>
        <v>#DIV/0!</v>
      </c>
      <c r="R96" s="250">
        <v>0</v>
      </c>
      <c r="S96" s="251">
        <f t="shared" si="35"/>
        <v>0</v>
      </c>
      <c r="T96" s="252">
        <v>0</v>
      </c>
      <c r="U96" s="236" t="e">
        <f t="shared" si="37"/>
        <v>#DIV/0!</v>
      </c>
      <c r="V96" s="252">
        <v>0</v>
      </c>
      <c r="W96" s="237" t="e">
        <f t="shared" si="29"/>
        <v>#DIV/0!</v>
      </c>
      <c r="Z96" s="248" t="e">
        <f t="shared" si="33"/>
        <v>#DIV/0!</v>
      </c>
      <c r="AA96" s="444"/>
      <c r="AB96" s="406"/>
      <c r="AC96" s="444">
        <f t="shared" si="36"/>
        <v>0</v>
      </c>
      <c r="AD96" s="406"/>
    </row>
    <row r="97" spans="1:30" ht="15" customHeight="1">
      <c r="A97" s="688"/>
      <c r="B97" s="677"/>
      <c r="C97" s="537" t="s">
        <v>118</v>
      </c>
      <c r="D97" s="681" t="s">
        <v>215</v>
      </c>
      <c r="E97" s="682"/>
      <c r="F97" s="239">
        <v>85</v>
      </c>
      <c r="G97" s="253">
        <f>J97</f>
        <v>7.99</v>
      </c>
      <c r="H97" s="241">
        <v>9</v>
      </c>
      <c r="I97" s="257">
        <v>9</v>
      </c>
      <c r="J97" s="473">
        <v>7.99</v>
      </c>
      <c r="K97" s="248">
        <v>6</v>
      </c>
      <c r="L97" s="249">
        <v>2</v>
      </c>
      <c r="M97" s="410">
        <v>8</v>
      </c>
      <c r="N97" s="406">
        <v>8</v>
      </c>
      <c r="O97" s="406">
        <v>7.84</v>
      </c>
      <c r="P97" s="406">
        <v>20</v>
      </c>
      <c r="Q97" s="402">
        <f t="shared" si="32"/>
        <v>250.31289111389236</v>
      </c>
      <c r="R97" s="434">
        <v>6</v>
      </c>
      <c r="S97" s="435">
        <f t="shared" si="35"/>
        <v>2</v>
      </c>
      <c r="T97" s="436">
        <v>5.05</v>
      </c>
      <c r="U97" s="437">
        <f t="shared" si="37"/>
        <v>0.8416666666666667</v>
      </c>
      <c r="V97" s="436">
        <v>1.7</v>
      </c>
      <c r="W97" s="438">
        <f aca="true" t="shared" si="40" ref="W97:W128">V97/S97</f>
        <v>0.85</v>
      </c>
      <c r="Z97" s="248">
        <f t="shared" si="33"/>
        <v>250</v>
      </c>
      <c r="AA97" s="444">
        <v>5.6</v>
      </c>
      <c r="AB97" s="406">
        <v>7.84</v>
      </c>
      <c r="AC97" s="444">
        <f t="shared" si="36"/>
        <v>13.92</v>
      </c>
      <c r="AD97" s="406">
        <v>20</v>
      </c>
    </row>
    <row r="98" spans="1:30" ht="18.75" customHeight="1">
      <c r="A98" s="688"/>
      <c r="B98" s="677"/>
      <c r="C98" s="672" t="s">
        <v>216</v>
      </c>
      <c r="D98" s="672"/>
      <c r="E98" s="673"/>
      <c r="F98" s="239">
        <v>86</v>
      </c>
      <c r="G98" s="253">
        <f aca="true" t="shared" si="41" ref="G98:AA98">G99+G112+G116+G125</f>
        <v>4518.63</v>
      </c>
      <c r="H98" s="241">
        <f t="shared" si="41"/>
        <v>4552</v>
      </c>
      <c r="I98" s="242">
        <f t="shared" si="41"/>
        <v>4552</v>
      </c>
      <c r="J98" s="475">
        <f t="shared" si="41"/>
        <v>4518.63</v>
      </c>
      <c r="K98" s="243">
        <f t="shared" si="41"/>
        <v>4358</v>
      </c>
      <c r="L98" s="243">
        <f t="shared" si="41"/>
        <v>135</v>
      </c>
      <c r="M98" s="411">
        <f t="shared" si="41"/>
        <v>4200</v>
      </c>
      <c r="N98" s="407">
        <f t="shared" si="41"/>
        <v>4200</v>
      </c>
      <c r="O98" s="407">
        <f t="shared" si="41"/>
        <v>2003.8199999999997</v>
      </c>
      <c r="P98" s="407">
        <f t="shared" si="41"/>
        <v>4200</v>
      </c>
      <c r="Q98" s="402">
        <f t="shared" si="32"/>
        <v>92.948526433897</v>
      </c>
      <c r="R98" s="628">
        <f t="shared" si="41"/>
        <v>4084</v>
      </c>
      <c r="S98" s="628">
        <f t="shared" si="41"/>
        <v>116</v>
      </c>
      <c r="T98" s="628">
        <f t="shared" si="41"/>
        <v>2200.34</v>
      </c>
      <c r="U98" s="628" t="e">
        <f t="shared" si="41"/>
        <v>#DIV/0!</v>
      </c>
      <c r="V98" s="628">
        <f t="shared" si="41"/>
        <v>62.94</v>
      </c>
      <c r="W98" s="628" t="e">
        <f t="shared" si="41"/>
        <v>#DIV/0!</v>
      </c>
      <c r="X98" s="628">
        <f t="shared" si="41"/>
        <v>0</v>
      </c>
      <c r="Y98" s="628">
        <f t="shared" si="41"/>
        <v>0</v>
      </c>
      <c r="Z98" s="248">
        <f t="shared" si="33"/>
        <v>100</v>
      </c>
      <c r="AA98" s="628">
        <f t="shared" si="41"/>
        <v>1056.23</v>
      </c>
      <c r="AB98" s="407">
        <f>AB99+AB112+AB116+AB125</f>
        <v>2003.8199999999997</v>
      </c>
      <c r="AC98" s="444">
        <f t="shared" si="36"/>
        <v>3101.91</v>
      </c>
      <c r="AD98" s="407">
        <f>AD99+AD112+AD116+AD125</f>
        <v>4200</v>
      </c>
    </row>
    <row r="99" spans="1:30" ht="18.75" customHeight="1">
      <c r="A99" s="688"/>
      <c r="B99" s="677"/>
      <c r="C99" s="537" t="s">
        <v>24</v>
      </c>
      <c r="D99" s="672" t="s">
        <v>217</v>
      </c>
      <c r="E99" s="673"/>
      <c r="F99" s="239">
        <v>87</v>
      </c>
      <c r="G99" s="253">
        <f>G100+G104</f>
        <v>3703.19</v>
      </c>
      <c r="H99" s="241">
        <f>H100+H104</f>
        <v>3733</v>
      </c>
      <c r="I99" s="242">
        <f aca="true" t="shared" si="42" ref="I99:AA99">I100+I104</f>
        <v>3733</v>
      </c>
      <c r="J99" s="475">
        <f t="shared" si="42"/>
        <v>3703.19</v>
      </c>
      <c r="K99" s="243">
        <f t="shared" si="42"/>
        <v>3567</v>
      </c>
      <c r="L99" s="243">
        <f t="shared" si="42"/>
        <v>110</v>
      </c>
      <c r="M99" s="411">
        <f t="shared" si="42"/>
        <v>3399</v>
      </c>
      <c r="N99" s="407">
        <f t="shared" si="42"/>
        <v>3399</v>
      </c>
      <c r="O99" s="407">
        <f t="shared" si="42"/>
        <v>1636.0099999999998</v>
      </c>
      <c r="P99" s="407">
        <f t="shared" si="42"/>
        <v>3399</v>
      </c>
      <c r="Q99" s="402">
        <f t="shared" si="32"/>
        <v>91.78573068084543</v>
      </c>
      <c r="R99" s="407">
        <f t="shared" si="42"/>
        <v>3307</v>
      </c>
      <c r="S99" s="407">
        <f t="shared" si="42"/>
        <v>92</v>
      </c>
      <c r="T99" s="407">
        <f t="shared" si="42"/>
        <v>1801.04</v>
      </c>
      <c r="U99" s="407" t="e">
        <f t="shared" si="42"/>
        <v>#DIV/0!</v>
      </c>
      <c r="V99" s="407">
        <f t="shared" si="42"/>
        <v>51.809999999999995</v>
      </c>
      <c r="W99" s="407" t="e">
        <f t="shared" si="42"/>
        <v>#DIV/0!</v>
      </c>
      <c r="X99" s="407">
        <f t="shared" si="42"/>
        <v>0</v>
      </c>
      <c r="Y99" s="407">
        <f t="shared" si="42"/>
        <v>0</v>
      </c>
      <c r="Z99" s="248">
        <f t="shared" si="33"/>
        <v>100</v>
      </c>
      <c r="AA99" s="407">
        <f t="shared" si="42"/>
        <v>863.98</v>
      </c>
      <c r="AB99" s="407">
        <f>AB100+AB104</f>
        <v>1636.0099999999998</v>
      </c>
      <c r="AC99" s="444">
        <f t="shared" si="36"/>
        <v>2517.505</v>
      </c>
      <c r="AD99" s="407">
        <f>AD100+AD104</f>
        <v>3399</v>
      </c>
    </row>
    <row r="100" spans="1:30" ht="18.75" customHeight="1">
      <c r="A100" s="688"/>
      <c r="B100" s="677"/>
      <c r="C100" s="537" t="s">
        <v>26</v>
      </c>
      <c r="D100" s="668" t="s">
        <v>218</v>
      </c>
      <c r="E100" s="669"/>
      <c r="F100" s="239">
        <v>88</v>
      </c>
      <c r="G100" s="253">
        <f>G101+G102+G103</f>
        <v>3379.92</v>
      </c>
      <c r="H100" s="241">
        <f>H101+H102+H103</f>
        <v>3433</v>
      </c>
      <c r="I100" s="242">
        <f aca="true" t="shared" si="43" ref="I100:AA100">I101+I102+I103</f>
        <v>3433</v>
      </c>
      <c r="J100" s="475">
        <f t="shared" si="43"/>
        <v>3379.92</v>
      </c>
      <c r="K100" s="243">
        <f t="shared" si="43"/>
        <v>3285</v>
      </c>
      <c r="L100" s="243">
        <f t="shared" si="43"/>
        <v>98</v>
      </c>
      <c r="M100" s="411">
        <f t="shared" si="43"/>
        <v>3104</v>
      </c>
      <c r="N100" s="407">
        <f t="shared" si="43"/>
        <v>3104</v>
      </c>
      <c r="O100" s="407">
        <f t="shared" si="43"/>
        <v>1496.6999999999998</v>
      </c>
      <c r="P100" s="407">
        <f t="shared" si="43"/>
        <v>3104</v>
      </c>
      <c r="Q100" s="402">
        <f t="shared" si="32"/>
        <v>91.836493171436</v>
      </c>
      <c r="R100" s="407">
        <f t="shared" si="43"/>
        <v>3020</v>
      </c>
      <c r="S100" s="407">
        <f t="shared" si="43"/>
        <v>84</v>
      </c>
      <c r="T100" s="407">
        <f t="shared" si="43"/>
        <v>1658.21</v>
      </c>
      <c r="U100" s="407" t="e">
        <f t="shared" si="43"/>
        <v>#DIV/0!</v>
      </c>
      <c r="V100" s="407">
        <f t="shared" si="43"/>
        <v>46.05</v>
      </c>
      <c r="W100" s="407" t="e">
        <f t="shared" si="43"/>
        <v>#DIV/0!</v>
      </c>
      <c r="X100" s="407">
        <f t="shared" si="43"/>
        <v>0</v>
      </c>
      <c r="Y100" s="407">
        <f t="shared" si="43"/>
        <v>0</v>
      </c>
      <c r="Z100" s="248">
        <f t="shared" si="33"/>
        <v>100</v>
      </c>
      <c r="AA100" s="407">
        <f t="shared" si="43"/>
        <v>785.6800000000001</v>
      </c>
      <c r="AB100" s="407">
        <f>AB101+AB102+AB103</f>
        <v>1496.6999999999998</v>
      </c>
      <c r="AC100" s="444">
        <f t="shared" si="36"/>
        <v>2300.35</v>
      </c>
      <c r="AD100" s="407">
        <f>AD101+AD102+AD103</f>
        <v>3104</v>
      </c>
    </row>
    <row r="101" spans="1:30" ht="15" customHeight="1">
      <c r="A101" s="688"/>
      <c r="B101" s="677"/>
      <c r="C101" s="678"/>
      <c r="D101" s="668" t="s">
        <v>219</v>
      </c>
      <c r="E101" s="669"/>
      <c r="F101" s="239">
        <v>89</v>
      </c>
      <c r="G101" s="253">
        <f>J101</f>
        <v>2610.78</v>
      </c>
      <c r="H101" s="241">
        <v>2622</v>
      </c>
      <c r="I101" s="257">
        <v>2622</v>
      </c>
      <c r="J101" s="473">
        <v>2610.78</v>
      </c>
      <c r="K101" s="248">
        <v>2538</v>
      </c>
      <c r="L101" s="249">
        <v>76</v>
      </c>
      <c r="M101" s="410">
        <v>2404</v>
      </c>
      <c r="N101" s="406">
        <v>2404</v>
      </c>
      <c r="O101" s="406">
        <v>1190.8</v>
      </c>
      <c r="P101" s="406">
        <v>2404</v>
      </c>
      <c r="Q101" s="459">
        <f t="shared" si="32"/>
        <v>92.07976160381189</v>
      </c>
      <c r="R101" s="427">
        <v>2340</v>
      </c>
      <c r="S101" s="428">
        <f t="shared" si="35"/>
        <v>64</v>
      </c>
      <c r="T101" s="429">
        <v>1249.3</v>
      </c>
      <c r="U101" s="430">
        <f t="shared" si="37"/>
        <v>0.5338888888888889</v>
      </c>
      <c r="V101" s="429">
        <v>34.65</v>
      </c>
      <c r="W101" s="431">
        <f t="shared" si="40"/>
        <v>0.54140625</v>
      </c>
      <c r="Z101" s="426">
        <f t="shared" si="33"/>
        <v>100</v>
      </c>
      <c r="AA101" s="443">
        <v>627</v>
      </c>
      <c r="AB101" s="406">
        <v>1190.8</v>
      </c>
      <c r="AC101" s="444">
        <f t="shared" si="36"/>
        <v>1797.4</v>
      </c>
      <c r="AD101" s="406">
        <v>2404</v>
      </c>
    </row>
    <row r="102" spans="1:30" ht="29.25" customHeight="1">
      <c r="A102" s="688"/>
      <c r="B102" s="677"/>
      <c r="C102" s="678"/>
      <c r="D102" s="668" t="s">
        <v>220</v>
      </c>
      <c r="E102" s="669"/>
      <c r="F102" s="239">
        <v>90</v>
      </c>
      <c r="G102" s="253">
        <f>J102</f>
        <v>769.14</v>
      </c>
      <c r="H102" s="241">
        <v>811</v>
      </c>
      <c r="I102" s="257">
        <v>811</v>
      </c>
      <c r="J102" s="473">
        <v>769.14</v>
      </c>
      <c r="K102" s="248">
        <v>747</v>
      </c>
      <c r="L102" s="249">
        <v>22</v>
      </c>
      <c r="M102" s="410">
        <v>700</v>
      </c>
      <c r="N102" s="406">
        <v>700</v>
      </c>
      <c r="O102" s="406">
        <v>305.9</v>
      </c>
      <c r="P102" s="406">
        <v>700</v>
      </c>
      <c r="Q102" s="402">
        <f t="shared" si="32"/>
        <v>91.01073926723353</v>
      </c>
      <c r="R102" s="250">
        <v>680</v>
      </c>
      <c r="S102" s="251">
        <f t="shared" si="35"/>
        <v>20</v>
      </c>
      <c r="T102" s="252">
        <v>408.91</v>
      </c>
      <c r="U102" s="236">
        <f t="shared" si="37"/>
        <v>0.6013382352941177</v>
      </c>
      <c r="V102" s="252">
        <v>11.4</v>
      </c>
      <c r="W102" s="237">
        <f t="shared" si="40"/>
        <v>0.5700000000000001</v>
      </c>
      <c r="Z102" s="248">
        <f t="shared" si="33"/>
        <v>100</v>
      </c>
      <c r="AA102" s="444">
        <v>158.68</v>
      </c>
      <c r="AB102" s="406">
        <v>305.9</v>
      </c>
      <c r="AC102" s="444">
        <f t="shared" si="36"/>
        <v>502.95</v>
      </c>
      <c r="AD102" s="406">
        <v>700</v>
      </c>
    </row>
    <row r="103" spans="1:30" ht="18.75" customHeight="1">
      <c r="A103" s="688"/>
      <c r="B103" s="677"/>
      <c r="C103" s="678"/>
      <c r="D103" s="668" t="s">
        <v>221</v>
      </c>
      <c r="E103" s="669"/>
      <c r="F103" s="239">
        <v>91</v>
      </c>
      <c r="G103" s="253">
        <f>J103</f>
        <v>0</v>
      </c>
      <c r="H103" s="241">
        <v>0</v>
      </c>
      <c r="I103" s="257">
        <v>0</v>
      </c>
      <c r="J103" s="473">
        <f>K103+L103</f>
        <v>0</v>
      </c>
      <c r="K103" s="248">
        <v>0</v>
      </c>
      <c r="L103" s="249">
        <v>0</v>
      </c>
      <c r="M103" s="410">
        <v>0</v>
      </c>
      <c r="N103" s="406">
        <v>0</v>
      </c>
      <c r="O103" s="406">
        <v>0</v>
      </c>
      <c r="P103" s="406">
        <v>0</v>
      </c>
      <c r="Q103" s="402">
        <v>0</v>
      </c>
      <c r="R103" s="250">
        <v>0</v>
      </c>
      <c r="S103" s="251">
        <f t="shared" si="35"/>
        <v>0</v>
      </c>
      <c r="T103" s="252">
        <v>0</v>
      </c>
      <c r="U103" s="236" t="e">
        <f t="shared" si="37"/>
        <v>#DIV/0!</v>
      </c>
      <c r="V103" s="252">
        <v>0</v>
      </c>
      <c r="W103" s="237" t="e">
        <f t="shared" si="40"/>
        <v>#DIV/0!</v>
      </c>
      <c r="Z103" s="248">
        <v>0</v>
      </c>
      <c r="AA103" s="444">
        <v>0</v>
      </c>
      <c r="AB103" s="406">
        <v>0</v>
      </c>
      <c r="AC103" s="444">
        <f t="shared" si="36"/>
        <v>0</v>
      </c>
      <c r="AD103" s="406">
        <v>0</v>
      </c>
    </row>
    <row r="104" spans="1:30" ht="15">
      <c r="A104" s="688"/>
      <c r="B104" s="677"/>
      <c r="C104" s="537" t="s">
        <v>28</v>
      </c>
      <c r="D104" s="668" t="s">
        <v>222</v>
      </c>
      <c r="E104" s="669"/>
      <c r="F104" s="239">
        <v>92</v>
      </c>
      <c r="G104" s="253">
        <f aca="true" t="shared" si="44" ref="G104:L104">G105+G108+G109+G110+G111</f>
        <v>323.27</v>
      </c>
      <c r="H104" s="241">
        <f t="shared" si="44"/>
        <v>300</v>
      </c>
      <c r="I104" s="242">
        <f t="shared" si="44"/>
        <v>300</v>
      </c>
      <c r="J104" s="475">
        <f t="shared" si="44"/>
        <v>323.27</v>
      </c>
      <c r="K104" s="243">
        <f t="shared" si="44"/>
        <v>282</v>
      </c>
      <c r="L104" s="243">
        <f t="shared" si="44"/>
        <v>12</v>
      </c>
      <c r="M104" s="410">
        <f>M108+M111</f>
        <v>295</v>
      </c>
      <c r="N104" s="406">
        <f>N108+N111</f>
        <v>295</v>
      </c>
      <c r="O104" s="406">
        <f>O108+O111</f>
        <v>139.31</v>
      </c>
      <c r="P104" s="406">
        <f>P108+P111</f>
        <v>295</v>
      </c>
      <c r="Q104" s="402">
        <f t="shared" si="32"/>
        <v>91.25498809045072</v>
      </c>
      <c r="R104" s="255">
        <f aca="true" t="shared" si="45" ref="R104:Y104">R108+R111</f>
        <v>287</v>
      </c>
      <c r="S104" s="255">
        <f t="shared" si="45"/>
        <v>8</v>
      </c>
      <c r="T104" s="255">
        <f t="shared" si="45"/>
        <v>142.82999999999998</v>
      </c>
      <c r="U104" s="255">
        <f t="shared" si="45"/>
        <v>0.9101994913368303</v>
      </c>
      <c r="V104" s="255">
        <f t="shared" si="45"/>
        <v>5.760000000000001</v>
      </c>
      <c r="W104" s="255">
        <f t="shared" si="45"/>
        <v>1.705714285714286</v>
      </c>
      <c r="X104" s="255">
        <f t="shared" si="45"/>
        <v>0</v>
      </c>
      <c r="Y104" s="255">
        <f t="shared" si="45"/>
        <v>0</v>
      </c>
      <c r="Z104" s="248">
        <f t="shared" si="33"/>
        <v>100</v>
      </c>
      <c r="AA104" s="444">
        <f>AA105+AA108+AA109+AA111</f>
        <v>78.3</v>
      </c>
      <c r="AB104" s="406">
        <f>AB108+AB111</f>
        <v>139.31</v>
      </c>
      <c r="AC104" s="444">
        <f t="shared" si="36"/>
        <v>217.155</v>
      </c>
      <c r="AD104" s="406">
        <f>AD108+AD111</f>
        <v>295</v>
      </c>
    </row>
    <row r="105" spans="1:30" ht="26.25" customHeight="1" hidden="1">
      <c r="A105" s="688"/>
      <c r="B105" s="677"/>
      <c r="C105" s="537"/>
      <c r="D105" s="668" t="s">
        <v>223</v>
      </c>
      <c r="E105" s="669"/>
      <c r="F105" s="239">
        <v>93</v>
      </c>
      <c r="G105" s="253">
        <v>0</v>
      </c>
      <c r="H105" s="241">
        <v>0</v>
      </c>
      <c r="I105" s="242">
        <v>0</v>
      </c>
      <c r="J105" s="473"/>
      <c r="K105" s="248"/>
      <c r="L105" s="249"/>
      <c r="M105" s="410">
        <v>0</v>
      </c>
      <c r="N105" s="406"/>
      <c r="O105" s="406"/>
      <c r="P105" s="406"/>
      <c r="Q105" s="402"/>
      <c r="R105" s="250">
        <v>0</v>
      </c>
      <c r="S105" s="251">
        <f t="shared" si="35"/>
        <v>0</v>
      </c>
      <c r="T105" s="252"/>
      <c r="U105" s="236" t="e">
        <f t="shared" si="37"/>
        <v>#DIV/0!</v>
      </c>
      <c r="V105" s="252"/>
      <c r="W105" s="237" t="e">
        <f t="shared" si="40"/>
        <v>#DIV/0!</v>
      </c>
      <c r="Z105" s="248"/>
      <c r="AA105" s="444"/>
      <c r="AB105" s="406"/>
      <c r="AC105" s="444">
        <f t="shared" si="36"/>
        <v>0</v>
      </c>
      <c r="AD105" s="406"/>
    </row>
    <row r="106" spans="1:30" ht="25.5" hidden="1">
      <c r="A106" s="688"/>
      <c r="B106" s="677"/>
      <c r="C106" s="537"/>
      <c r="D106" s="535"/>
      <c r="E106" s="536" t="s">
        <v>224</v>
      </c>
      <c r="F106" s="239">
        <v>94</v>
      </c>
      <c r="G106" s="253"/>
      <c r="H106" s="241">
        <v>0</v>
      </c>
      <c r="I106" s="242">
        <v>0</v>
      </c>
      <c r="J106" s="473"/>
      <c r="K106" s="248"/>
      <c r="L106" s="249"/>
      <c r="M106" s="410">
        <v>0</v>
      </c>
      <c r="N106" s="406"/>
      <c r="O106" s="406"/>
      <c r="P106" s="406"/>
      <c r="Q106" s="402"/>
      <c r="R106" s="250"/>
      <c r="S106" s="251"/>
      <c r="T106" s="252"/>
      <c r="U106" s="236"/>
      <c r="V106" s="252"/>
      <c r="W106" s="237"/>
      <c r="Z106" s="248"/>
      <c r="AA106" s="444"/>
      <c r="AB106" s="406"/>
      <c r="AC106" s="444">
        <f t="shared" si="36"/>
        <v>0</v>
      </c>
      <c r="AD106" s="406"/>
    </row>
    <row r="107" spans="1:30" ht="25.5" hidden="1">
      <c r="A107" s="688"/>
      <c r="B107" s="677"/>
      <c r="C107" s="537"/>
      <c r="D107" s="535"/>
      <c r="E107" s="536" t="s">
        <v>225</v>
      </c>
      <c r="F107" s="239">
        <v>95</v>
      </c>
      <c r="G107" s="253"/>
      <c r="H107" s="241">
        <v>0</v>
      </c>
      <c r="I107" s="242">
        <v>0</v>
      </c>
      <c r="J107" s="473"/>
      <c r="K107" s="248"/>
      <c r="L107" s="249"/>
      <c r="M107" s="410">
        <v>0</v>
      </c>
      <c r="N107" s="406"/>
      <c r="O107" s="406"/>
      <c r="P107" s="406"/>
      <c r="Q107" s="402"/>
      <c r="R107" s="250"/>
      <c r="S107" s="251"/>
      <c r="T107" s="252"/>
      <c r="U107" s="236"/>
      <c r="V107" s="252"/>
      <c r="W107" s="237"/>
      <c r="Z107" s="248"/>
      <c r="AA107" s="444"/>
      <c r="AB107" s="406"/>
      <c r="AC107" s="444">
        <f t="shared" si="36"/>
        <v>0</v>
      </c>
      <c r="AD107" s="406"/>
    </row>
    <row r="108" spans="1:30" ht="18.75" customHeight="1">
      <c r="A108" s="688"/>
      <c r="B108" s="677"/>
      <c r="C108" s="537"/>
      <c r="D108" s="668" t="s">
        <v>226</v>
      </c>
      <c r="E108" s="669"/>
      <c r="F108" s="239">
        <v>96</v>
      </c>
      <c r="G108" s="253">
        <f>J108</f>
        <v>244.31</v>
      </c>
      <c r="H108" s="241">
        <v>246</v>
      </c>
      <c r="I108" s="257">
        <v>246</v>
      </c>
      <c r="J108" s="473">
        <v>244.31</v>
      </c>
      <c r="K108" s="248">
        <v>234</v>
      </c>
      <c r="L108" s="249">
        <v>10</v>
      </c>
      <c r="M108" s="410">
        <v>240</v>
      </c>
      <c r="N108" s="406">
        <v>240</v>
      </c>
      <c r="O108" s="406">
        <v>103.88</v>
      </c>
      <c r="P108" s="406">
        <v>240</v>
      </c>
      <c r="Q108" s="402">
        <f t="shared" si="32"/>
        <v>98.23584789816216</v>
      </c>
      <c r="R108" s="250">
        <v>233</v>
      </c>
      <c r="S108" s="251">
        <f t="shared" si="35"/>
        <v>7</v>
      </c>
      <c r="T108" s="252">
        <v>121.94</v>
      </c>
      <c r="U108" s="236">
        <f t="shared" si="37"/>
        <v>0.5233476394849785</v>
      </c>
      <c r="V108" s="252">
        <v>4.73</v>
      </c>
      <c r="W108" s="237">
        <f t="shared" si="40"/>
        <v>0.6757142857142858</v>
      </c>
      <c r="Z108" s="248">
        <f t="shared" si="33"/>
        <v>100</v>
      </c>
      <c r="AA108" s="444">
        <v>58.4</v>
      </c>
      <c r="AB108" s="406">
        <v>103.88</v>
      </c>
      <c r="AC108" s="444">
        <f t="shared" si="36"/>
        <v>171.94</v>
      </c>
      <c r="AD108" s="406">
        <v>240</v>
      </c>
    </row>
    <row r="109" spans="1:30" ht="18.75" customHeight="1" hidden="1">
      <c r="A109" s="688"/>
      <c r="B109" s="677"/>
      <c r="C109" s="537"/>
      <c r="D109" s="679" t="s">
        <v>227</v>
      </c>
      <c r="E109" s="680"/>
      <c r="F109" s="239">
        <v>97</v>
      </c>
      <c r="G109" s="253">
        <f>J109</f>
        <v>0</v>
      </c>
      <c r="H109" s="241"/>
      <c r="I109" s="242"/>
      <c r="J109" s="473">
        <f>K109+L109</f>
        <v>0</v>
      </c>
      <c r="K109" s="248"/>
      <c r="L109" s="249"/>
      <c r="M109" s="410">
        <f>R109+S109</f>
        <v>0</v>
      </c>
      <c r="N109" s="406"/>
      <c r="O109" s="406"/>
      <c r="P109" s="406"/>
      <c r="Q109" s="402"/>
      <c r="R109" s="250"/>
      <c r="S109" s="251">
        <f t="shared" si="35"/>
        <v>266</v>
      </c>
      <c r="T109" s="252"/>
      <c r="U109" s="236" t="e">
        <f t="shared" si="37"/>
        <v>#DIV/0!</v>
      </c>
      <c r="V109" s="252"/>
      <c r="W109" s="237" t="e">
        <f t="shared" si="40"/>
        <v>#DIV/0!</v>
      </c>
      <c r="Z109" s="248"/>
      <c r="AA109" s="444"/>
      <c r="AB109" s="406"/>
      <c r="AC109" s="444">
        <f t="shared" si="36"/>
        <v>0</v>
      </c>
      <c r="AD109" s="406"/>
    </row>
    <row r="110" spans="1:30" ht="28.5" customHeight="1" hidden="1">
      <c r="A110" s="688"/>
      <c r="B110" s="677"/>
      <c r="C110" s="537"/>
      <c r="D110" s="679" t="s">
        <v>228</v>
      </c>
      <c r="E110" s="680"/>
      <c r="F110" s="239">
        <v>98</v>
      </c>
      <c r="G110" s="253">
        <f>J110</f>
        <v>0</v>
      </c>
      <c r="H110" s="241"/>
      <c r="I110" s="242"/>
      <c r="J110" s="473">
        <f>K110+L110</f>
        <v>0</v>
      </c>
      <c r="K110" s="248"/>
      <c r="L110" s="249"/>
      <c r="M110" s="410">
        <f>R110+S110</f>
        <v>0</v>
      </c>
      <c r="N110" s="406"/>
      <c r="O110" s="406"/>
      <c r="P110" s="406"/>
      <c r="Q110" s="402" t="e">
        <f t="shared" si="32"/>
        <v>#DIV/0!</v>
      </c>
      <c r="R110" s="250"/>
      <c r="S110" s="251">
        <f t="shared" si="35"/>
        <v>266</v>
      </c>
      <c r="T110" s="252"/>
      <c r="U110" s="236" t="e">
        <f t="shared" si="37"/>
        <v>#DIV/0!</v>
      </c>
      <c r="V110" s="252"/>
      <c r="W110" s="237" t="e">
        <f t="shared" si="40"/>
        <v>#DIV/0!</v>
      </c>
      <c r="Z110" s="248" t="e">
        <f t="shared" si="33"/>
        <v>#DIV/0!</v>
      </c>
      <c r="AA110" s="444"/>
      <c r="AB110" s="406"/>
      <c r="AC110" s="444">
        <f t="shared" si="36"/>
        <v>0</v>
      </c>
      <c r="AD110" s="406"/>
    </row>
    <row r="111" spans="1:30" ht="15">
      <c r="A111" s="688"/>
      <c r="B111" s="677"/>
      <c r="C111" s="537"/>
      <c r="D111" s="668" t="s">
        <v>229</v>
      </c>
      <c r="E111" s="669"/>
      <c r="F111" s="239">
        <v>99</v>
      </c>
      <c r="G111" s="253">
        <f>J111</f>
        <v>78.96</v>
      </c>
      <c r="H111" s="241">
        <v>54</v>
      </c>
      <c r="I111" s="257">
        <v>54</v>
      </c>
      <c r="J111" s="473">
        <v>78.96</v>
      </c>
      <c r="K111" s="248">
        <v>48</v>
      </c>
      <c r="L111" s="249">
        <v>2</v>
      </c>
      <c r="M111" s="410">
        <v>55</v>
      </c>
      <c r="N111" s="406">
        <v>55</v>
      </c>
      <c r="O111" s="406">
        <v>35.43</v>
      </c>
      <c r="P111" s="406">
        <v>55</v>
      </c>
      <c r="Q111" s="460">
        <f t="shared" si="32"/>
        <v>69.65552178318136</v>
      </c>
      <c r="R111" s="434">
        <v>54</v>
      </c>
      <c r="S111" s="435">
        <f t="shared" si="35"/>
        <v>1</v>
      </c>
      <c r="T111" s="436">
        <v>20.89</v>
      </c>
      <c r="U111" s="437">
        <f t="shared" si="37"/>
        <v>0.38685185185185184</v>
      </c>
      <c r="V111" s="436">
        <v>1.03</v>
      </c>
      <c r="W111" s="438">
        <f t="shared" si="40"/>
        <v>1.03</v>
      </c>
      <c r="Z111" s="433">
        <f t="shared" si="33"/>
        <v>100</v>
      </c>
      <c r="AA111" s="445">
        <v>19.9</v>
      </c>
      <c r="AB111" s="406">
        <v>35.43</v>
      </c>
      <c r="AC111" s="444">
        <f t="shared" si="36"/>
        <v>45.215</v>
      </c>
      <c r="AD111" s="406">
        <v>55</v>
      </c>
    </row>
    <row r="112" spans="1:30" ht="18.75" customHeight="1">
      <c r="A112" s="688"/>
      <c r="B112" s="677"/>
      <c r="C112" s="537" t="s">
        <v>30</v>
      </c>
      <c r="D112" s="668" t="s">
        <v>230</v>
      </c>
      <c r="E112" s="669"/>
      <c r="F112" s="239">
        <v>100</v>
      </c>
      <c r="G112" s="253">
        <f aca="true" t="shared" si="46" ref="G112:L112">G113+G114+G115</f>
        <v>0</v>
      </c>
      <c r="H112" s="241">
        <f t="shared" si="46"/>
        <v>0</v>
      </c>
      <c r="I112" s="242">
        <f t="shared" si="46"/>
        <v>0</v>
      </c>
      <c r="J112" s="475">
        <f t="shared" si="46"/>
        <v>0</v>
      </c>
      <c r="K112" s="243">
        <f t="shared" si="46"/>
        <v>0</v>
      </c>
      <c r="L112" s="243">
        <f t="shared" si="46"/>
        <v>0</v>
      </c>
      <c r="M112" s="410">
        <f>M114</f>
        <v>0</v>
      </c>
      <c r="N112" s="406">
        <f>N114</f>
        <v>0</v>
      </c>
      <c r="O112" s="406">
        <f>O114</f>
        <v>0</v>
      </c>
      <c r="P112" s="406">
        <f>P114</f>
        <v>0</v>
      </c>
      <c r="Q112" s="402">
        <v>0</v>
      </c>
      <c r="R112" s="406">
        <f aca="true" t="shared" si="47" ref="R112:AA112">R114</f>
        <v>0</v>
      </c>
      <c r="S112" s="406">
        <f t="shared" si="47"/>
        <v>0</v>
      </c>
      <c r="T112" s="406">
        <f t="shared" si="47"/>
        <v>0</v>
      </c>
      <c r="U112" s="406">
        <f t="shared" si="47"/>
        <v>0</v>
      </c>
      <c r="V112" s="406">
        <f t="shared" si="47"/>
        <v>0</v>
      </c>
      <c r="W112" s="406">
        <f t="shared" si="47"/>
        <v>0</v>
      </c>
      <c r="X112" s="406">
        <f t="shared" si="47"/>
        <v>0</v>
      </c>
      <c r="Y112" s="406">
        <f t="shared" si="47"/>
        <v>0</v>
      </c>
      <c r="Z112" s="248">
        <v>0</v>
      </c>
      <c r="AA112" s="406">
        <f t="shared" si="47"/>
        <v>0</v>
      </c>
      <c r="AB112" s="406">
        <f>AB114</f>
        <v>0</v>
      </c>
      <c r="AC112" s="444">
        <f t="shared" si="36"/>
        <v>0</v>
      </c>
      <c r="AD112" s="406">
        <f>AD114</f>
        <v>0</v>
      </c>
    </row>
    <row r="113" spans="1:30" ht="31.5" customHeight="1" hidden="1">
      <c r="A113" s="688"/>
      <c r="B113" s="677"/>
      <c r="C113" s="537"/>
      <c r="D113" s="668" t="s">
        <v>231</v>
      </c>
      <c r="E113" s="669"/>
      <c r="F113" s="239">
        <v>101</v>
      </c>
      <c r="G113" s="253"/>
      <c r="H113" s="241">
        <v>0</v>
      </c>
      <c r="I113" s="242">
        <v>0</v>
      </c>
      <c r="J113" s="473"/>
      <c r="K113" s="248"/>
      <c r="L113" s="249"/>
      <c r="M113" s="410">
        <v>0</v>
      </c>
      <c r="N113" s="406">
        <v>0</v>
      </c>
      <c r="O113" s="406">
        <v>0</v>
      </c>
      <c r="P113" s="406">
        <v>0</v>
      </c>
      <c r="Q113" s="402"/>
      <c r="R113" s="252"/>
      <c r="S113" s="252"/>
      <c r="T113" s="252"/>
      <c r="U113" s="237"/>
      <c r="V113" s="252"/>
      <c r="W113" s="237"/>
      <c r="X113" s="418"/>
      <c r="Y113" s="418"/>
      <c r="Z113" s="248"/>
      <c r="AA113" s="443"/>
      <c r="AB113" s="406">
        <v>0</v>
      </c>
      <c r="AC113" s="444">
        <f t="shared" si="36"/>
        <v>0</v>
      </c>
      <c r="AD113" s="406">
        <v>0</v>
      </c>
    </row>
    <row r="114" spans="1:30" ht="28.5" customHeight="1" hidden="1">
      <c r="A114" s="688"/>
      <c r="B114" s="677"/>
      <c r="C114" s="537"/>
      <c r="D114" s="668" t="s">
        <v>232</v>
      </c>
      <c r="E114" s="669"/>
      <c r="F114" s="239">
        <v>102</v>
      </c>
      <c r="G114" s="253">
        <f>J114</f>
        <v>0</v>
      </c>
      <c r="H114" s="241">
        <v>0</v>
      </c>
      <c r="I114" s="257">
        <v>0</v>
      </c>
      <c r="J114" s="473">
        <f>K114+L114</f>
        <v>0</v>
      </c>
      <c r="K114" s="248">
        <v>0</v>
      </c>
      <c r="L114" s="249">
        <v>0</v>
      </c>
      <c r="M114" s="410">
        <v>0</v>
      </c>
      <c r="N114" s="406">
        <v>0</v>
      </c>
      <c r="O114" s="406">
        <v>0</v>
      </c>
      <c r="P114" s="406">
        <v>0</v>
      </c>
      <c r="Q114" s="459"/>
      <c r="R114" s="427"/>
      <c r="S114" s="428"/>
      <c r="T114" s="429"/>
      <c r="U114" s="430"/>
      <c r="V114" s="429"/>
      <c r="W114" s="431"/>
      <c r="Z114" s="426"/>
      <c r="AA114" s="444"/>
      <c r="AB114" s="406">
        <v>0</v>
      </c>
      <c r="AC114" s="444">
        <f t="shared" si="36"/>
        <v>0</v>
      </c>
      <c r="AD114" s="406">
        <v>0</v>
      </c>
    </row>
    <row r="115" spans="1:30" ht="26.25" customHeight="1" hidden="1">
      <c r="A115" s="688"/>
      <c r="B115" s="677"/>
      <c r="C115" s="537"/>
      <c r="D115" s="668" t="s">
        <v>233</v>
      </c>
      <c r="E115" s="669"/>
      <c r="F115" s="239">
        <v>103</v>
      </c>
      <c r="G115" s="253"/>
      <c r="H115" s="241">
        <v>0</v>
      </c>
      <c r="I115" s="242">
        <v>0</v>
      </c>
      <c r="J115" s="473"/>
      <c r="K115" s="248"/>
      <c r="L115" s="249"/>
      <c r="M115" s="410">
        <v>0</v>
      </c>
      <c r="N115" s="406">
        <v>0</v>
      </c>
      <c r="O115" s="406">
        <v>0</v>
      </c>
      <c r="P115" s="406">
        <v>0</v>
      </c>
      <c r="Q115" s="402"/>
      <c r="R115" s="250"/>
      <c r="S115" s="251"/>
      <c r="T115" s="252"/>
      <c r="U115" s="236"/>
      <c r="V115" s="252"/>
      <c r="W115" s="237"/>
      <c r="Z115" s="248"/>
      <c r="AA115" s="444"/>
      <c r="AB115" s="406">
        <v>0</v>
      </c>
      <c r="AC115" s="444">
        <f t="shared" si="36"/>
        <v>0</v>
      </c>
      <c r="AD115" s="406">
        <v>0</v>
      </c>
    </row>
    <row r="116" spans="1:30" ht="26.25" customHeight="1" hidden="1">
      <c r="A116" s="688"/>
      <c r="B116" s="677"/>
      <c r="C116" s="537" t="s">
        <v>33</v>
      </c>
      <c r="D116" s="668" t="s">
        <v>234</v>
      </c>
      <c r="E116" s="669"/>
      <c r="F116" s="239">
        <v>104</v>
      </c>
      <c r="G116" s="253">
        <f>G117+G120+G123+G124</f>
        <v>0</v>
      </c>
      <c r="H116" s="241">
        <f>H117+H120+H123+H124</f>
        <v>0</v>
      </c>
      <c r="I116" s="242">
        <f>I117+I120+I123+I124</f>
        <v>0</v>
      </c>
      <c r="J116" s="473"/>
      <c r="K116" s="247"/>
      <c r="L116" s="247"/>
      <c r="M116" s="410">
        <v>0</v>
      </c>
      <c r="N116" s="406"/>
      <c r="O116" s="406"/>
      <c r="P116" s="406"/>
      <c r="Q116" s="402" t="e">
        <f t="shared" si="32"/>
        <v>#DIV/0!</v>
      </c>
      <c r="R116" s="244">
        <f>R117+R120+R123+R124</f>
        <v>0</v>
      </c>
      <c r="S116" s="251">
        <f t="shared" si="35"/>
        <v>0</v>
      </c>
      <c r="T116" s="265">
        <f>T117+T120+T123+T124</f>
        <v>0</v>
      </c>
      <c r="U116" s="236" t="e">
        <f t="shared" si="37"/>
        <v>#DIV/0!</v>
      </c>
      <c r="V116" s="265">
        <f>V117+V120+V123+V124</f>
        <v>0</v>
      </c>
      <c r="W116" s="237" t="e">
        <f t="shared" si="40"/>
        <v>#DIV/0!</v>
      </c>
      <c r="Z116" s="248" t="e">
        <f t="shared" si="33"/>
        <v>#DIV/0!</v>
      </c>
      <c r="AA116" s="444"/>
      <c r="AB116" s="406"/>
      <c r="AC116" s="444">
        <f t="shared" si="36"/>
        <v>0</v>
      </c>
      <c r="AD116" s="406"/>
    </row>
    <row r="117" spans="1:30" ht="13.5" customHeight="1" hidden="1">
      <c r="A117" s="688"/>
      <c r="B117" s="677"/>
      <c r="C117" s="678"/>
      <c r="D117" s="668" t="s">
        <v>235</v>
      </c>
      <c r="E117" s="669"/>
      <c r="F117" s="239">
        <v>105</v>
      </c>
      <c r="G117" s="253"/>
      <c r="H117" s="241">
        <v>0</v>
      </c>
      <c r="I117" s="242">
        <v>0</v>
      </c>
      <c r="J117" s="473"/>
      <c r="K117" s="248"/>
      <c r="L117" s="249"/>
      <c r="M117" s="410">
        <v>0</v>
      </c>
      <c r="N117" s="406"/>
      <c r="O117" s="406"/>
      <c r="P117" s="406"/>
      <c r="Q117" s="402" t="e">
        <f t="shared" si="32"/>
        <v>#DIV/0!</v>
      </c>
      <c r="R117" s="250"/>
      <c r="S117" s="251">
        <f t="shared" si="35"/>
        <v>0</v>
      </c>
      <c r="T117" s="252"/>
      <c r="U117" s="236" t="e">
        <f t="shared" si="37"/>
        <v>#DIV/0!</v>
      </c>
      <c r="V117" s="252"/>
      <c r="W117" s="237" t="e">
        <f t="shared" si="40"/>
        <v>#DIV/0!</v>
      </c>
      <c r="Z117" s="248" t="e">
        <f t="shared" si="33"/>
        <v>#DIV/0!</v>
      </c>
      <c r="AA117" s="444"/>
      <c r="AB117" s="406"/>
      <c r="AC117" s="444">
        <f t="shared" si="36"/>
        <v>0</v>
      </c>
      <c r="AD117" s="406"/>
    </row>
    <row r="118" spans="1:30" ht="13.5" customHeight="1" hidden="1">
      <c r="A118" s="688"/>
      <c r="B118" s="677"/>
      <c r="C118" s="678"/>
      <c r="D118" s="535"/>
      <c r="E118" s="266" t="s">
        <v>236</v>
      </c>
      <c r="F118" s="239">
        <v>106</v>
      </c>
      <c r="G118" s="253"/>
      <c r="H118" s="241">
        <v>0</v>
      </c>
      <c r="I118" s="242">
        <v>0</v>
      </c>
      <c r="J118" s="473"/>
      <c r="K118" s="248"/>
      <c r="L118" s="249"/>
      <c r="M118" s="410">
        <v>0</v>
      </c>
      <c r="N118" s="406"/>
      <c r="O118" s="406"/>
      <c r="P118" s="406"/>
      <c r="Q118" s="402" t="e">
        <f t="shared" si="32"/>
        <v>#DIV/0!</v>
      </c>
      <c r="R118" s="250"/>
      <c r="S118" s="251">
        <f t="shared" si="35"/>
        <v>0</v>
      </c>
      <c r="T118" s="252"/>
      <c r="U118" s="236" t="e">
        <f t="shared" si="37"/>
        <v>#DIV/0!</v>
      </c>
      <c r="V118" s="252"/>
      <c r="W118" s="237" t="e">
        <f t="shared" si="40"/>
        <v>#DIV/0!</v>
      </c>
      <c r="Z118" s="248" t="e">
        <f t="shared" si="33"/>
        <v>#DIV/0!</v>
      </c>
      <c r="AA118" s="444"/>
      <c r="AB118" s="406"/>
      <c r="AC118" s="444">
        <f t="shared" si="36"/>
        <v>0</v>
      </c>
      <c r="AD118" s="406"/>
    </row>
    <row r="119" spans="1:30" ht="13.5" customHeight="1" hidden="1">
      <c r="A119" s="688"/>
      <c r="B119" s="677"/>
      <c r="C119" s="678"/>
      <c r="D119" s="535"/>
      <c r="E119" s="266" t="s">
        <v>237</v>
      </c>
      <c r="F119" s="239">
        <v>107</v>
      </c>
      <c r="G119" s="253"/>
      <c r="H119" s="241">
        <v>0</v>
      </c>
      <c r="I119" s="242">
        <v>0</v>
      </c>
      <c r="J119" s="473"/>
      <c r="K119" s="248"/>
      <c r="L119" s="249"/>
      <c r="M119" s="410">
        <v>0</v>
      </c>
      <c r="N119" s="406"/>
      <c r="O119" s="406"/>
      <c r="P119" s="406"/>
      <c r="Q119" s="402" t="e">
        <f t="shared" si="32"/>
        <v>#DIV/0!</v>
      </c>
      <c r="R119" s="250"/>
      <c r="S119" s="251">
        <f t="shared" si="35"/>
        <v>0</v>
      </c>
      <c r="T119" s="252"/>
      <c r="U119" s="236" t="e">
        <f aca="true" t="shared" si="48" ref="U119:U150">T119/R119</f>
        <v>#DIV/0!</v>
      </c>
      <c r="V119" s="252"/>
      <c r="W119" s="237" t="e">
        <f t="shared" si="40"/>
        <v>#DIV/0!</v>
      </c>
      <c r="Z119" s="248" t="e">
        <f t="shared" si="33"/>
        <v>#DIV/0!</v>
      </c>
      <c r="AA119" s="444"/>
      <c r="AB119" s="406"/>
      <c r="AC119" s="444">
        <f t="shared" si="36"/>
        <v>0</v>
      </c>
      <c r="AD119" s="406"/>
    </row>
    <row r="120" spans="1:30" ht="18.75" customHeight="1" hidden="1">
      <c r="A120" s="688"/>
      <c r="B120" s="677"/>
      <c r="C120" s="678"/>
      <c r="D120" s="668" t="s">
        <v>238</v>
      </c>
      <c r="E120" s="669"/>
      <c r="F120" s="239">
        <v>108</v>
      </c>
      <c r="G120" s="253"/>
      <c r="H120" s="241">
        <v>0</v>
      </c>
      <c r="I120" s="242">
        <v>0</v>
      </c>
      <c r="J120" s="473"/>
      <c r="K120" s="248"/>
      <c r="L120" s="249"/>
      <c r="M120" s="410">
        <v>0</v>
      </c>
      <c r="N120" s="406"/>
      <c r="O120" s="406"/>
      <c r="P120" s="406"/>
      <c r="Q120" s="402" t="e">
        <f t="shared" si="32"/>
        <v>#DIV/0!</v>
      </c>
      <c r="R120" s="250"/>
      <c r="S120" s="251">
        <f t="shared" si="35"/>
        <v>0</v>
      </c>
      <c r="T120" s="252"/>
      <c r="U120" s="236" t="e">
        <f t="shared" si="48"/>
        <v>#DIV/0!</v>
      </c>
      <c r="V120" s="252"/>
      <c r="W120" s="237" t="e">
        <f t="shared" si="40"/>
        <v>#DIV/0!</v>
      </c>
      <c r="Z120" s="248" t="e">
        <f t="shared" si="33"/>
        <v>#DIV/0!</v>
      </c>
      <c r="AA120" s="444"/>
      <c r="AB120" s="406"/>
      <c r="AC120" s="444">
        <f t="shared" si="36"/>
        <v>0</v>
      </c>
      <c r="AD120" s="406"/>
    </row>
    <row r="121" spans="1:30" ht="14.25" customHeight="1" hidden="1">
      <c r="A121" s="688"/>
      <c r="B121" s="677"/>
      <c r="C121" s="678"/>
      <c r="D121" s="535"/>
      <c r="E121" s="266" t="s">
        <v>236</v>
      </c>
      <c r="F121" s="239">
        <v>109</v>
      </c>
      <c r="G121" s="253"/>
      <c r="H121" s="241">
        <v>0</v>
      </c>
      <c r="I121" s="242">
        <v>0</v>
      </c>
      <c r="J121" s="473"/>
      <c r="K121" s="248"/>
      <c r="L121" s="249"/>
      <c r="M121" s="410">
        <v>0</v>
      </c>
      <c r="N121" s="406"/>
      <c r="O121" s="406"/>
      <c r="P121" s="406"/>
      <c r="Q121" s="402" t="e">
        <f t="shared" si="32"/>
        <v>#DIV/0!</v>
      </c>
      <c r="R121" s="250"/>
      <c r="S121" s="251">
        <f t="shared" si="35"/>
        <v>0</v>
      </c>
      <c r="T121" s="252"/>
      <c r="U121" s="236" t="e">
        <f t="shared" si="48"/>
        <v>#DIV/0!</v>
      </c>
      <c r="V121" s="252"/>
      <c r="W121" s="237" t="e">
        <f t="shared" si="40"/>
        <v>#DIV/0!</v>
      </c>
      <c r="Z121" s="248" t="e">
        <f t="shared" si="33"/>
        <v>#DIV/0!</v>
      </c>
      <c r="AA121" s="444"/>
      <c r="AB121" s="406"/>
      <c r="AC121" s="444">
        <f t="shared" si="36"/>
        <v>0</v>
      </c>
      <c r="AD121" s="406"/>
    </row>
    <row r="122" spans="1:30" ht="14.25" customHeight="1" hidden="1">
      <c r="A122" s="688"/>
      <c r="B122" s="677"/>
      <c r="C122" s="678"/>
      <c r="D122" s="535"/>
      <c r="E122" s="266" t="s">
        <v>237</v>
      </c>
      <c r="F122" s="239">
        <v>110</v>
      </c>
      <c r="G122" s="253"/>
      <c r="H122" s="241">
        <v>0</v>
      </c>
      <c r="I122" s="242">
        <v>0</v>
      </c>
      <c r="J122" s="473"/>
      <c r="K122" s="248"/>
      <c r="L122" s="249"/>
      <c r="M122" s="410">
        <v>0</v>
      </c>
      <c r="N122" s="406"/>
      <c r="O122" s="406"/>
      <c r="P122" s="406"/>
      <c r="Q122" s="402" t="e">
        <f t="shared" si="32"/>
        <v>#DIV/0!</v>
      </c>
      <c r="R122" s="250"/>
      <c r="S122" s="251">
        <f t="shared" si="35"/>
        <v>0</v>
      </c>
      <c r="T122" s="252"/>
      <c r="U122" s="236" t="e">
        <f t="shared" si="48"/>
        <v>#DIV/0!</v>
      </c>
      <c r="V122" s="252"/>
      <c r="W122" s="237" t="e">
        <f t="shared" si="40"/>
        <v>#DIV/0!</v>
      </c>
      <c r="Z122" s="248" t="e">
        <f t="shared" si="33"/>
        <v>#DIV/0!</v>
      </c>
      <c r="AA122" s="444"/>
      <c r="AB122" s="406"/>
      <c r="AC122" s="444">
        <f t="shared" si="36"/>
        <v>0</v>
      </c>
      <c r="AD122" s="406"/>
    </row>
    <row r="123" spans="1:30" ht="16.5" customHeight="1" hidden="1">
      <c r="A123" s="688"/>
      <c r="B123" s="677"/>
      <c r="C123" s="678"/>
      <c r="D123" s="668" t="s">
        <v>239</v>
      </c>
      <c r="E123" s="669"/>
      <c r="F123" s="239">
        <v>111</v>
      </c>
      <c r="G123" s="264"/>
      <c r="H123" s="241">
        <v>0</v>
      </c>
      <c r="I123" s="242">
        <v>0</v>
      </c>
      <c r="J123" s="473"/>
      <c r="K123" s="248"/>
      <c r="L123" s="249"/>
      <c r="M123" s="410">
        <v>0</v>
      </c>
      <c r="N123" s="406"/>
      <c r="O123" s="406"/>
      <c r="P123" s="406"/>
      <c r="Q123" s="402" t="e">
        <f t="shared" si="32"/>
        <v>#DIV/0!</v>
      </c>
      <c r="R123" s="250"/>
      <c r="S123" s="251">
        <f t="shared" si="35"/>
        <v>0</v>
      </c>
      <c r="T123" s="252"/>
      <c r="U123" s="236" t="e">
        <f t="shared" si="48"/>
        <v>#DIV/0!</v>
      </c>
      <c r="V123" s="252"/>
      <c r="W123" s="237" t="e">
        <f t="shared" si="40"/>
        <v>#DIV/0!</v>
      </c>
      <c r="Z123" s="248" t="e">
        <f t="shared" si="33"/>
        <v>#DIV/0!</v>
      </c>
      <c r="AA123" s="444"/>
      <c r="AB123" s="406"/>
      <c r="AC123" s="444">
        <f t="shared" si="36"/>
        <v>0</v>
      </c>
      <c r="AD123" s="406"/>
    </row>
    <row r="124" spans="1:30" ht="18.75" customHeight="1" hidden="1">
      <c r="A124" s="688"/>
      <c r="B124" s="677"/>
      <c r="C124" s="537"/>
      <c r="D124" s="668" t="s">
        <v>240</v>
      </c>
      <c r="E124" s="669"/>
      <c r="F124" s="239">
        <v>112</v>
      </c>
      <c r="G124" s="264"/>
      <c r="H124" s="241">
        <v>0</v>
      </c>
      <c r="I124" s="242">
        <v>0</v>
      </c>
      <c r="J124" s="473"/>
      <c r="K124" s="248"/>
      <c r="L124" s="249"/>
      <c r="M124" s="410">
        <f>R124+S124</f>
        <v>0</v>
      </c>
      <c r="N124" s="406"/>
      <c r="O124" s="406"/>
      <c r="P124" s="406"/>
      <c r="Q124" s="402" t="e">
        <f t="shared" si="32"/>
        <v>#DIV/0!</v>
      </c>
      <c r="R124" s="434"/>
      <c r="S124" s="435">
        <f t="shared" si="35"/>
        <v>266</v>
      </c>
      <c r="T124" s="436"/>
      <c r="U124" s="437" t="e">
        <f t="shared" si="48"/>
        <v>#DIV/0!</v>
      </c>
      <c r="V124" s="436"/>
      <c r="W124" s="438" t="e">
        <f t="shared" si="40"/>
        <v>#DIV/0!</v>
      </c>
      <c r="Z124" s="248" t="e">
        <f t="shared" si="33"/>
        <v>#DIV/0!</v>
      </c>
      <c r="AA124" s="444"/>
      <c r="AB124" s="406"/>
      <c r="AC124" s="444">
        <f t="shared" si="36"/>
        <v>0</v>
      </c>
      <c r="AD124" s="406"/>
    </row>
    <row r="125" spans="1:30" ht="26.25" customHeight="1">
      <c r="A125" s="688"/>
      <c r="B125" s="677"/>
      <c r="C125" s="537" t="s">
        <v>35</v>
      </c>
      <c r="D125" s="668" t="s">
        <v>241</v>
      </c>
      <c r="E125" s="669"/>
      <c r="F125" s="239">
        <v>113</v>
      </c>
      <c r="G125" s="253">
        <f aca="true" t="shared" si="49" ref="G125:L125">G126+G127+G128+G129+G130+G131</f>
        <v>815.4399999999999</v>
      </c>
      <c r="H125" s="241">
        <f t="shared" si="49"/>
        <v>819</v>
      </c>
      <c r="I125" s="242">
        <f t="shared" si="49"/>
        <v>819</v>
      </c>
      <c r="J125" s="475">
        <f t="shared" si="49"/>
        <v>815.4399999999999</v>
      </c>
      <c r="K125" s="243">
        <f t="shared" si="49"/>
        <v>791</v>
      </c>
      <c r="L125" s="243">
        <f t="shared" si="49"/>
        <v>25</v>
      </c>
      <c r="M125" s="410">
        <f>M126+M127+M128+M129+M130+M131</f>
        <v>801</v>
      </c>
      <c r="N125" s="406">
        <f>N126+N127+N128+N129+N130+N131</f>
        <v>801</v>
      </c>
      <c r="O125" s="406">
        <f>O126+O127+O128+O129+O130+O131</f>
        <v>367.81</v>
      </c>
      <c r="P125" s="406">
        <f>P126+P127+P128+P129+P130+P131</f>
        <v>801</v>
      </c>
      <c r="Q125" s="402">
        <f t="shared" si="32"/>
        <v>98.22917688609832</v>
      </c>
      <c r="R125" s="248">
        <f aca="true" t="shared" si="50" ref="R125:Y125">R126+R127+R128+R129+R130+R131</f>
        <v>777</v>
      </c>
      <c r="S125" s="248">
        <f t="shared" si="50"/>
        <v>24</v>
      </c>
      <c r="T125" s="248">
        <f t="shared" si="50"/>
        <v>399.3</v>
      </c>
      <c r="U125" s="248" t="e">
        <f t="shared" si="50"/>
        <v>#DIV/0!</v>
      </c>
      <c r="V125" s="248">
        <f t="shared" si="50"/>
        <v>11.13</v>
      </c>
      <c r="W125" s="248" t="e">
        <f t="shared" si="50"/>
        <v>#DIV/0!</v>
      </c>
      <c r="X125" s="248">
        <f t="shared" si="50"/>
        <v>0</v>
      </c>
      <c r="Y125" s="248">
        <f t="shared" si="50"/>
        <v>0</v>
      </c>
      <c r="Z125" s="248">
        <f t="shared" si="33"/>
        <v>100</v>
      </c>
      <c r="AA125" s="406">
        <f>AA126+AA127+AA128+AA129+AA130+AA131</f>
        <v>192.25000000000003</v>
      </c>
      <c r="AB125" s="406">
        <f>AB126+AB127+AB128+AB129+AB130+AB131</f>
        <v>367.81</v>
      </c>
      <c r="AC125" s="444">
        <f t="shared" si="36"/>
        <v>584.405</v>
      </c>
      <c r="AD125" s="406">
        <f>AD126+AD127+AD128+AD129+AD130+AD131</f>
        <v>801</v>
      </c>
    </row>
    <row r="126" spans="1:30" ht="15.75" customHeight="1">
      <c r="A126" s="688"/>
      <c r="B126" s="677"/>
      <c r="C126" s="678"/>
      <c r="D126" s="668" t="s">
        <v>242</v>
      </c>
      <c r="E126" s="669"/>
      <c r="F126" s="239">
        <v>114</v>
      </c>
      <c r="G126" s="253">
        <f aca="true" t="shared" si="51" ref="G126:G131">J126</f>
        <v>550.14</v>
      </c>
      <c r="H126" s="241">
        <v>553</v>
      </c>
      <c r="I126" s="257">
        <v>553</v>
      </c>
      <c r="J126" s="473">
        <v>550.14</v>
      </c>
      <c r="K126" s="248">
        <v>534</v>
      </c>
      <c r="L126" s="249">
        <v>17</v>
      </c>
      <c r="M126" s="410">
        <v>540</v>
      </c>
      <c r="N126" s="406">
        <v>540</v>
      </c>
      <c r="O126" s="406">
        <v>246.55</v>
      </c>
      <c r="P126" s="406">
        <v>540</v>
      </c>
      <c r="Q126" s="402">
        <f t="shared" si="32"/>
        <v>98.1568328061948</v>
      </c>
      <c r="R126" s="427">
        <v>524</v>
      </c>
      <c r="S126" s="428">
        <f t="shared" si="35"/>
        <v>16</v>
      </c>
      <c r="T126" s="429">
        <v>270.22</v>
      </c>
      <c r="U126" s="430">
        <f t="shared" si="48"/>
        <v>0.5156870229007634</v>
      </c>
      <c r="V126" s="429">
        <v>7.58</v>
      </c>
      <c r="W126" s="431">
        <f t="shared" si="40"/>
        <v>0.47375</v>
      </c>
      <c r="Z126" s="248">
        <f t="shared" si="33"/>
        <v>100</v>
      </c>
      <c r="AA126" s="444">
        <v>128.8</v>
      </c>
      <c r="AB126" s="406">
        <v>246.55</v>
      </c>
      <c r="AC126" s="444">
        <f t="shared" si="36"/>
        <v>393.275</v>
      </c>
      <c r="AD126" s="406">
        <v>540</v>
      </c>
    </row>
    <row r="127" spans="1:30" ht="18.75" customHeight="1">
      <c r="A127" s="688"/>
      <c r="B127" s="677"/>
      <c r="C127" s="678"/>
      <c r="D127" s="668" t="s">
        <v>243</v>
      </c>
      <c r="E127" s="669"/>
      <c r="F127" s="239">
        <v>115</v>
      </c>
      <c r="G127" s="253">
        <f t="shared" si="51"/>
        <v>17.1</v>
      </c>
      <c r="H127" s="241">
        <v>17</v>
      </c>
      <c r="I127" s="257">
        <v>17</v>
      </c>
      <c r="J127" s="473">
        <v>17.1</v>
      </c>
      <c r="K127" s="248">
        <v>16</v>
      </c>
      <c r="L127" s="249">
        <v>1</v>
      </c>
      <c r="M127" s="410">
        <v>17</v>
      </c>
      <c r="N127" s="406">
        <v>17</v>
      </c>
      <c r="O127" s="406">
        <v>7.64</v>
      </c>
      <c r="P127" s="406">
        <v>17</v>
      </c>
      <c r="Q127" s="402">
        <f t="shared" si="32"/>
        <v>99.41520467836257</v>
      </c>
      <c r="R127" s="250">
        <v>16</v>
      </c>
      <c r="S127" s="251">
        <f t="shared" si="35"/>
        <v>1</v>
      </c>
      <c r="T127" s="252">
        <v>8.39</v>
      </c>
      <c r="U127" s="236">
        <f t="shared" si="48"/>
        <v>0.524375</v>
      </c>
      <c r="V127" s="252">
        <v>0.23</v>
      </c>
      <c r="W127" s="237">
        <f t="shared" si="40"/>
        <v>0.23</v>
      </c>
      <c r="Z127" s="248">
        <f t="shared" si="33"/>
        <v>100</v>
      </c>
      <c r="AA127" s="444">
        <v>4</v>
      </c>
      <c r="AB127" s="406">
        <v>7.64</v>
      </c>
      <c r="AC127" s="444">
        <f t="shared" si="36"/>
        <v>12.32</v>
      </c>
      <c r="AD127" s="406">
        <v>17</v>
      </c>
    </row>
    <row r="128" spans="1:30" ht="18.75" customHeight="1">
      <c r="A128" s="688"/>
      <c r="B128" s="677"/>
      <c r="C128" s="678"/>
      <c r="D128" s="668" t="s">
        <v>244</v>
      </c>
      <c r="E128" s="669"/>
      <c r="F128" s="239">
        <v>116</v>
      </c>
      <c r="G128" s="253">
        <f t="shared" si="51"/>
        <v>177.74</v>
      </c>
      <c r="H128" s="241">
        <v>179</v>
      </c>
      <c r="I128" s="257">
        <v>179</v>
      </c>
      <c r="J128" s="473">
        <v>177.74</v>
      </c>
      <c r="K128" s="248">
        <v>173</v>
      </c>
      <c r="L128" s="249">
        <v>5</v>
      </c>
      <c r="M128" s="410">
        <v>175</v>
      </c>
      <c r="N128" s="406">
        <v>175</v>
      </c>
      <c r="O128" s="406">
        <v>79.42</v>
      </c>
      <c r="P128" s="406">
        <v>175</v>
      </c>
      <c r="Q128" s="402">
        <f t="shared" si="32"/>
        <v>98.45842241476313</v>
      </c>
      <c r="R128" s="250">
        <v>170</v>
      </c>
      <c r="S128" s="251">
        <f t="shared" si="35"/>
        <v>5</v>
      </c>
      <c r="T128" s="252">
        <v>87.2</v>
      </c>
      <c r="U128" s="236">
        <f t="shared" si="48"/>
        <v>0.5129411764705882</v>
      </c>
      <c r="V128" s="252">
        <v>2.44</v>
      </c>
      <c r="W128" s="237">
        <f t="shared" si="40"/>
        <v>0.488</v>
      </c>
      <c r="Z128" s="248">
        <f t="shared" si="33"/>
        <v>100</v>
      </c>
      <c r="AA128" s="444">
        <v>41.65</v>
      </c>
      <c r="AB128" s="406">
        <v>79.42</v>
      </c>
      <c r="AC128" s="444">
        <f t="shared" si="36"/>
        <v>127.21000000000001</v>
      </c>
      <c r="AD128" s="406">
        <v>175</v>
      </c>
    </row>
    <row r="129" spans="1:30" ht="27.75" customHeight="1">
      <c r="A129" s="688"/>
      <c r="B129" s="677"/>
      <c r="C129" s="678"/>
      <c r="D129" s="668" t="s">
        <v>245</v>
      </c>
      <c r="E129" s="669"/>
      <c r="F129" s="239">
        <v>117</v>
      </c>
      <c r="G129" s="253">
        <f t="shared" si="51"/>
        <v>37.54</v>
      </c>
      <c r="H129" s="241">
        <v>37</v>
      </c>
      <c r="I129" s="257">
        <v>37</v>
      </c>
      <c r="J129" s="473">
        <v>37.54</v>
      </c>
      <c r="K129" s="248">
        <v>37</v>
      </c>
      <c r="L129" s="249">
        <v>1</v>
      </c>
      <c r="M129" s="410">
        <v>37</v>
      </c>
      <c r="N129" s="406">
        <v>37</v>
      </c>
      <c r="O129" s="406">
        <v>16.8</v>
      </c>
      <c r="P129" s="406">
        <v>37</v>
      </c>
      <c r="Q129" s="402">
        <f t="shared" si="32"/>
        <v>98.56153436334577</v>
      </c>
      <c r="R129" s="250">
        <v>36</v>
      </c>
      <c r="S129" s="251">
        <f t="shared" si="35"/>
        <v>1</v>
      </c>
      <c r="T129" s="252">
        <v>18.45</v>
      </c>
      <c r="U129" s="236">
        <f t="shared" si="48"/>
        <v>0.5125</v>
      </c>
      <c r="V129" s="252">
        <v>0.46</v>
      </c>
      <c r="W129" s="237">
        <f aca="true" t="shared" si="52" ref="W129:W156">V129/S129</f>
        <v>0.46</v>
      </c>
      <c r="Z129" s="248">
        <f t="shared" si="33"/>
        <v>100</v>
      </c>
      <c r="AA129" s="444">
        <v>8.8</v>
      </c>
      <c r="AB129" s="406">
        <v>16.8</v>
      </c>
      <c r="AC129" s="444">
        <f t="shared" si="36"/>
        <v>26.9</v>
      </c>
      <c r="AD129" s="406">
        <v>37</v>
      </c>
    </row>
    <row r="130" spans="1:30" ht="18.75" customHeight="1">
      <c r="A130" s="688"/>
      <c r="B130" s="677"/>
      <c r="C130" s="678"/>
      <c r="D130" s="668" t="s">
        <v>246</v>
      </c>
      <c r="E130" s="669"/>
      <c r="F130" s="239">
        <v>118</v>
      </c>
      <c r="G130" s="253">
        <f t="shared" si="51"/>
        <v>0</v>
      </c>
      <c r="H130" s="241">
        <v>0</v>
      </c>
      <c r="I130" s="257">
        <v>0</v>
      </c>
      <c r="J130" s="473"/>
      <c r="K130" s="248">
        <v>0</v>
      </c>
      <c r="L130" s="249">
        <v>0</v>
      </c>
      <c r="M130" s="410">
        <v>0</v>
      </c>
      <c r="N130" s="406">
        <v>0</v>
      </c>
      <c r="O130" s="406">
        <v>0</v>
      </c>
      <c r="P130" s="406">
        <v>0</v>
      </c>
      <c r="Q130" s="402">
        <v>0</v>
      </c>
      <c r="R130" s="250">
        <v>0</v>
      </c>
      <c r="S130" s="251">
        <f t="shared" si="35"/>
        <v>0</v>
      </c>
      <c r="T130" s="252">
        <v>0</v>
      </c>
      <c r="U130" s="236" t="e">
        <f t="shared" si="48"/>
        <v>#DIV/0!</v>
      </c>
      <c r="V130" s="252">
        <v>0</v>
      </c>
      <c r="W130" s="237" t="e">
        <f t="shared" si="52"/>
        <v>#DIV/0!</v>
      </c>
      <c r="Z130" s="248">
        <v>0</v>
      </c>
      <c r="AA130" s="444">
        <v>0</v>
      </c>
      <c r="AB130" s="406">
        <v>0</v>
      </c>
      <c r="AC130" s="444">
        <f t="shared" si="36"/>
        <v>0</v>
      </c>
      <c r="AD130" s="406">
        <v>0</v>
      </c>
    </row>
    <row r="131" spans="1:30" ht="18.75" customHeight="1">
      <c r="A131" s="688"/>
      <c r="B131" s="677"/>
      <c r="C131" s="678"/>
      <c r="D131" s="668" t="s">
        <v>247</v>
      </c>
      <c r="E131" s="669"/>
      <c r="F131" s="239">
        <v>119</v>
      </c>
      <c r="G131" s="253">
        <f t="shared" si="51"/>
        <v>32.92</v>
      </c>
      <c r="H131" s="241">
        <v>33</v>
      </c>
      <c r="I131" s="257">
        <v>33</v>
      </c>
      <c r="J131" s="473">
        <v>32.92</v>
      </c>
      <c r="K131" s="248">
        <v>31</v>
      </c>
      <c r="L131" s="249">
        <v>1</v>
      </c>
      <c r="M131" s="410">
        <v>32</v>
      </c>
      <c r="N131" s="406">
        <v>32</v>
      </c>
      <c r="O131" s="406">
        <v>17.4</v>
      </c>
      <c r="P131" s="406">
        <v>32</v>
      </c>
      <c r="Q131" s="402">
        <f t="shared" si="32"/>
        <v>97.20534629404617</v>
      </c>
      <c r="R131" s="250">
        <v>31</v>
      </c>
      <c r="S131" s="251">
        <f t="shared" si="35"/>
        <v>1</v>
      </c>
      <c r="T131" s="252">
        <v>15.04</v>
      </c>
      <c r="U131" s="236">
        <f t="shared" si="48"/>
        <v>0.4851612903225806</v>
      </c>
      <c r="V131" s="252">
        <v>0.42</v>
      </c>
      <c r="W131" s="237">
        <f t="shared" si="52"/>
        <v>0.42</v>
      </c>
      <c r="Z131" s="248">
        <f t="shared" si="33"/>
        <v>100</v>
      </c>
      <c r="AA131" s="444">
        <v>9</v>
      </c>
      <c r="AB131" s="406">
        <v>17.4</v>
      </c>
      <c r="AC131" s="444">
        <f t="shared" si="36"/>
        <v>24.7</v>
      </c>
      <c r="AD131" s="406">
        <v>32</v>
      </c>
    </row>
    <row r="132" spans="1:30" ht="26.25" customHeight="1">
      <c r="A132" s="688"/>
      <c r="B132" s="677"/>
      <c r="C132" s="672" t="s">
        <v>248</v>
      </c>
      <c r="D132" s="672"/>
      <c r="E132" s="673"/>
      <c r="F132" s="239">
        <v>120</v>
      </c>
      <c r="G132" s="253">
        <f aca="true" t="shared" si="53" ref="G132:L132">G133+G136+G137+G138+G139+G140</f>
        <v>1703.3500000000001</v>
      </c>
      <c r="H132" s="241">
        <f t="shared" si="53"/>
        <v>1663</v>
      </c>
      <c r="I132" s="242">
        <f t="shared" si="53"/>
        <v>1663</v>
      </c>
      <c r="J132" s="475">
        <f t="shared" si="53"/>
        <v>1703.3500000000001</v>
      </c>
      <c r="K132" s="243">
        <f t="shared" si="53"/>
        <v>1474</v>
      </c>
      <c r="L132" s="243">
        <f t="shared" si="53"/>
        <v>189</v>
      </c>
      <c r="M132" s="410">
        <f>M133+M138+M139</f>
        <v>1600</v>
      </c>
      <c r="N132" s="406">
        <f>N133+N138+N139</f>
        <v>1600</v>
      </c>
      <c r="O132" s="406">
        <f>O133+O138+O139</f>
        <v>685.5500000000001</v>
      </c>
      <c r="P132" s="406">
        <f>P133+P138+P139</f>
        <v>1366</v>
      </c>
      <c r="Q132" s="402">
        <f t="shared" si="32"/>
        <v>80.19491003023454</v>
      </c>
      <c r="R132" s="473">
        <f aca="true" t="shared" si="54" ref="R132:AA132">R133+R138+R139</f>
        <v>1450</v>
      </c>
      <c r="S132" s="473">
        <f t="shared" si="54"/>
        <v>150</v>
      </c>
      <c r="T132" s="473">
        <f t="shared" si="54"/>
        <v>766.24</v>
      </c>
      <c r="U132" s="473" t="e">
        <f t="shared" si="54"/>
        <v>#DIV/0!</v>
      </c>
      <c r="V132" s="473">
        <f t="shared" si="54"/>
        <v>92.92999999999999</v>
      </c>
      <c r="W132" s="473" t="e">
        <f t="shared" si="54"/>
        <v>#DIV/0!</v>
      </c>
      <c r="X132" s="473">
        <f t="shared" si="54"/>
        <v>0</v>
      </c>
      <c r="Y132" s="473">
        <f t="shared" si="54"/>
        <v>0</v>
      </c>
      <c r="Z132" s="248">
        <f t="shared" si="33"/>
        <v>85.375</v>
      </c>
      <c r="AA132" s="473">
        <f t="shared" si="54"/>
        <v>345.3</v>
      </c>
      <c r="AB132" s="406">
        <f>AB133+AB138+AB139</f>
        <v>685.5500000000001</v>
      </c>
      <c r="AC132" s="444">
        <f t="shared" si="36"/>
        <v>1150.775</v>
      </c>
      <c r="AD132" s="406">
        <f>AD133+AD138+AD139</f>
        <v>1616</v>
      </c>
    </row>
    <row r="133" spans="1:30" ht="18.75" customHeight="1">
      <c r="A133" s="688"/>
      <c r="B133" s="677"/>
      <c r="C133" s="537" t="s">
        <v>9</v>
      </c>
      <c r="D133" s="668" t="s">
        <v>249</v>
      </c>
      <c r="E133" s="669"/>
      <c r="F133" s="239">
        <v>121</v>
      </c>
      <c r="G133" s="240">
        <f aca="true" t="shared" si="55" ref="G133:L133">G134+G135</f>
        <v>67.89</v>
      </c>
      <c r="H133" s="241">
        <f t="shared" si="55"/>
        <v>28</v>
      </c>
      <c r="I133" s="242">
        <f t="shared" si="55"/>
        <v>28</v>
      </c>
      <c r="J133" s="475">
        <v>67.89</v>
      </c>
      <c r="K133" s="243">
        <f t="shared" si="55"/>
        <v>0</v>
      </c>
      <c r="L133" s="243">
        <f t="shared" si="55"/>
        <v>28</v>
      </c>
      <c r="M133" s="410">
        <v>0</v>
      </c>
      <c r="N133" s="406">
        <v>0</v>
      </c>
      <c r="O133" s="406">
        <v>16.45</v>
      </c>
      <c r="P133" s="406">
        <v>16</v>
      </c>
      <c r="Q133" s="402">
        <f t="shared" si="32"/>
        <v>23.567535719546324</v>
      </c>
      <c r="R133" s="244">
        <f>R134+R135</f>
        <v>0</v>
      </c>
      <c r="S133" s="251">
        <f t="shared" si="35"/>
        <v>0</v>
      </c>
      <c r="T133" s="235">
        <f>T134+T135</f>
        <v>13.74</v>
      </c>
      <c r="U133" s="236" t="e">
        <f t="shared" si="48"/>
        <v>#DIV/0!</v>
      </c>
      <c r="V133" s="235">
        <f>V134+V135</f>
        <v>11.11</v>
      </c>
      <c r="W133" s="237" t="e">
        <f t="shared" si="52"/>
        <v>#DIV/0!</v>
      </c>
      <c r="Z133" s="248"/>
      <c r="AA133" s="444">
        <v>11.3</v>
      </c>
      <c r="AB133" s="406">
        <v>16.45</v>
      </c>
      <c r="AC133" s="444">
        <f t="shared" si="36"/>
        <v>16.225</v>
      </c>
      <c r="AD133" s="406">
        <v>16</v>
      </c>
    </row>
    <row r="134" spans="1:30" ht="18.75" customHeight="1">
      <c r="A134" s="688"/>
      <c r="B134" s="677"/>
      <c r="C134" s="537"/>
      <c r="D134" s="668" t="s">
        <v>250</v>
      </c>
      <c r="E134" s="669"/>
      <c r="F134" s="239">
        <v>122</v>
      </c>
      <c r="G134" s="253">
        <f aca="true" t="shared" si="56" ref="G134:G139">J134</f>
        <v>4.4</v>
      </c>
      <c r="H134" s="241">
        <v>4</v>
      </c>
      <c r="I134" s="257">
        <v>4</v>
      </c>
      <c r="J134" s="473">
        <v>4.4</v>
      </c>
      <c r="K134" s="248">
        <v>0</v>
      </c>
      <c r="L134" s="249">
        <v>4</v>
      </c>
      <c r="M134" s="410">
        <v>0</v>
      </c>
      <c r="N134" s="406">
        <v>0</v>
      </c>
      <c r="O134" s="406">
        <v>0</v>
      </c>
      <c r="P134" s="406">
        <v>0</v>
      </c>
      <c r="Q134" s="402">
        <f t="shared" si="32"/>
        <v>0</v>
      </c>
      <c r="R134" s="250">
        <v>0</v>
      </c>
      <c r="S134" s="251">
        <f t="shared" si="35"/>
        <v>0</v>
      </c>
      <c r="T134" s="252">
        <v>0</v>
      </c>
      <c r="U134" s="236" t="e">
        <f t="shared" si="48"/>
        <v>#DIV/0!</v>
      </c>
      <c r="V134" s="252">
        <v>0</v>
      </c>
      <c r="W134" s="237" t="e">
        <f t="shared" si="52"/>
        <v>#DIV/0!</v>
      </c>
      <c r="Z134" s="248"/>
      <c r="AA134" s="444">
        <v>0</v>
      </c>
      <c r="AB134" s="406">
        <v>0</v>
      </c>
      <c r="AC134" s="444">
        <f t="shared" si="36"/>
        <v>0</v>
      </c>
      <c r="AD134" s="406">
        <v>0</v>
      </c>
    </row>
    <row r="135" spans="1:30" ht="18.75" customHeight="1">
      <c r="A135" s="688"/>
      <c r="B135" s="677"/>
      <c r="C135" s="537"/>
      <c r="D135" s="668" t="s">
        <v>251</v>
      </c>
      <c r="E135" s="669"/>
      <c r="F135" s="239">
        <v>123</v>
      </c>
      <c r="G135" s="253">
        <f t="shared" si="56"/>
        <v>63.49</v>
      </c>
      <c r="H135" s="241">
        <v>24</v>
      </c>
      <c r="I135" s="257">
        <v>24</v>
      </c>
      <c r="J135" s="473">
        <v>63.49</v>
      </c>
      <c r="K135" s="248">
        <v>0</v>
      </c>
      <c r="L135" s="249">
        <v>24</v>
      </c>
      <c r="M135" s="410">
        <v>0</v>
      </c>
      <c r="N135" s="406">
        <v>0</v>
      </c>
      <c r="O135" s="406">
        <v>16.45</v>
      </c>
      <c r="P135" s="406">
        <v>16</v>
      </c>
      <c r="Q135" s="402">
        <f t="shared" si="32"/>
        <v>25.200819026618365</v>
      </c>
      <c r="R135" s="250">
        <v>0</v>
      </c>
      <c r="S135" s="251">
        <f t="shared" si="35"/>
        <v>0</v>
      </c>
      <c r="T135" s="252">
        <v>13.74</v>
      </c>
      <c r="U135" s="236" t="e">
        <f t="shared" si="48"/>
        <v>#DIV/0!</v>
      </c>
      <c r="V135" s="252">
        <v>11.11</v>
      </c>
      <c r="W135" s="237" t="e">
        <f t="shared" si="52"/>
        <v>#DIV/0!</v>
      </c>
      <c r="Z135" s="248"/>
      <c r="AA135" s="444">
        <v>11.3</v>
      </c>
      <c r="AB135" s="406">
        <v>16.45</v>
      </c>
      <c r="AC135" s="444">
        <f t="shared" si="36"/>
        <v>16.225</v>
      </c>
      <c r="AD135" s="406">
        <v>16</v>
      </c>
    </row>
    <row r="136" spans="1:30" ht="18.75" customHeight="1" hidden="1">
      <c r="A136" s="688"/>
      <c r="B136" s="677"/>
      <c r="C136" s="537" t="s">
        <v>11</v>
      </c>
      <c r="D136" s="668" t="s">
        <v>252</v>
      </c>
      <c r="E136" s="669"/>
      <c r="F136" s="239">
        <v>124</v>
      </c>
      <c r="G136" s="253">
        <f t="shared" si="56"/>
        <v>0</v>
      </c>
      <c r="H136" s="241">
        <v>0</v>
      </c>
      <c r="I136" s="242">
        <v>0</v>
      </c>
      <c r="J136" s="473">
        <f>K136+L136</f>
        <v>0</v>
      </c>
      <c r="K136" s="248"/>
      <c r="L136" s="249"/>
      <c r="M136" s="410">
        <v>0</v>
      </c>
      <c r="N136" s="406"/>
      <c r="O136" s="406"/>
      <c r="P136" s="406">
        <v>0</v>
      </c>
      <c r="Q136" s="402"/>
      <c r="R136" s="250"/>
      <c r="S136" s="251"/>
      <c r="T136" s="252"/>
      <c r="U136" s="236"/>
      <c r="V136" s="252"/>
      <c r="W136" s="237"/>
      <c r="Z136" s="248"/>
      <c r="AA136" s="444"/>
      <c r="AB136" s="406"/>
      <c r="AC136" s="444">
        <f t="shared" si="36"/>
        <v>0</v>
      </c>
      <c r="AD136" s="406">
        <v>0</v>
      </c>
    </row>
    <row r="137" spans="1:30" ht="18.75" customHeight="1" hidden="1">
      <c r="A137" s="688"/>
      <c r="B137" s="677"/>
      <c r="C137" s="537" t="s">
        <v>58</v>
      </c>
      <c r="D137" s="668" t="s">
        <v>253</v>
      </c>
      <c r="E137" s="669"/>
      <c r="F137" s="239">
        <v>125</v>
      </c>
      <c r="G137" s="253">
        <f t="shared" si="56"/>
        <v>0</v>
      </c>
      <c r="H137" s="241">
        <v>0</v>
      </c>
      <c r="I137" s="242">
        <v>0</v>
      </c>
      <c r="J137" s="473">
        <f>K137+L137</f>
        <v>0</v>
      </c>
      <c r="K137" s="248"/>
      <c r="L137" s="249"/>
      <c r="M137" s="410">
        <v>0</v>
      </c>
      <c r="N137" s="406"/>
      <c r="O137" s="406"/>
      <c r="P137" s="406">
        <v>0</v>
      </c>
      <c r="Q137" s="402"/>
      <c r="R137" s="250"/>
      <c r="S137" s="251"/>
      <c r="T137" s="252"/>
      <c r="U137" s="236"/>
      <c r="V137" s="252"/>
      <c r="W137" s="237"/>
      <c r="Z137" s="248"/>
      <c r="AA137" s="444"/>
      <c r="AB137" s="406"/>
      <c r="AC137" s="444">
        <f t="shared" si="36"/>
        <v>0</v>
      </c>
      <c r="AD137" s="406">
        <v>0</v>
      </c>
    </row>
    <row r="138" spans="1:30" ht="18.75" customHeight="1" hidden="1">
      <c r="A138" s="688"/>
      <c r="B138" s="677"/>
      <c r="C138" s="537" t="s">
        <v>68</v>
      </c>
      <c r="D138" s="668" t="s">
        <v>71</v>
      </c>
      <c r="E138" s="669"/>
      <c r="F138" s="239">
        <v>126</v>
      </c>
      <c r="G138" s="253">
        <f t="shared" si="56"/>
        <v>0</v>
      </c>
      <c r="H138" s="241">
        <v>0</v>
      </c>
      <c r="I138" s="257">
        <v>0</v>
      </c>
      <c r="J138" s="473">
        <f>K138+L138</f>
        <v>0</v>
      </c>
      <c r="K138" s="248">
        <v>0</v>
      </c>
      <c r="L138" s="249">
        <v>0</v>
      </c>
      <c r="M138" s="410">
        <v>0</v>
      </c>
      <c r="N138" s="406">
        <v>0</v>
      </c>
      <c r="O138" s="406">
        <v>0</v>
      </c>
      <c r="P138" s="406">
        <v>0</v>
      </c>
      <c r="Q138" s="402"/>
      <c r="R138" s="250"/>
      <c r="S138" s="251"/>
      <c r="T138" s="252"/>
      <c r="U138" s="236"/>
      <c r="V138" s="252"/>
      <c r="W138" s="237"/>
      <c r="Z138" s="248"/>
      <c r="AA138" s="444"/>
      <c r="AB138" s="406">
        <v>0</v>
      </c>
      <c r="AC138" s="444">
        <f t="shared" si="36"/>
        <v>0</v>
      </c>
      <c r="AD138" s="406">
        <v>0</v>
      </c>
    </row>
    <row r="139" spans="1:30" ht="18.75" customHeight="1">
      <c r="A139" s="688"/>
      <c r="B139" s="677"/>
      <c r="C139" s="267" t="s">
        <v>70</v>
      </c>
      <c r="D139" s="668" t="s">
        <v>254</v>
      </c>
      <c r="E139" s="669"/>
      <c r="F139" s="239">
        <v>127</v>
      </c>
      <c r="G139" s="253">
        <f t="shared" si="56"/>
        <v>1635.46</v>
      </c>
      <c r="H139" s="241">
        <v>1635</v>
      </c>
      <c r="I139" s="257">
        <v>1635</v>
      </c>
      <c r="J139" s="473">
        <v>1635.46</v>
      </c>
      <c r="K139" s="248">
        <v>1474</v>
      </c>
      <c r="L139" s="249">
        <v>161</v>
      </c>
      <c r="M139" s="410">
        <v>1600</v>
      </c>
      <c r="N139" s="406">
        <v>1600</v>
      </c>
      <c r="O139" s="406">
        <v>669.1</v>
      </c>
      <c r="P139" s="406">
        <v>1350</v>
      </c>
      <c r="Q139" s="402">
        <f t="shared" si="32"/>
        <v>82.54558350555806</v>
      </c>
      <c r="R139" s="250">
        <v>1450</v>
      </c>
      <c r="S139" s="251">
        <f t="shared" si="35"/>
        <v>150</v>
      </c>
      <c r="T139" s="252">
        <v>752.5</v>
      </c>
      <c r="U139" s="236">
        <f t="shared" si="48"/>
        <v>0.5189655172413793</v>
      </c>
      <c r="V139" s="252">
        <v>81.82</v>
      </c>
      <c r="W139" s="237">
        <f t="shared" si="52"/>
        <v>0.5454666666666667</v>
      </c>
      <c r="Z139" s="248">
        <f t="shared" si="33"/>
        <v>84.375</v>
      </c>
      <c r="AA139" s="444">
        <v>334</v>
      </c>
      <c r="AB139" s="406">
        <v>669.1</v>
      </c>
      <c r="AC139" s="444">
        <f t="shared" si="36"/>
        <v>1134.55</v>
      </c>
      <c r="AD139" s="406">
        <v>1600</v>
      </c>
    </row>
    <row r="140" spans="1:30" ht="26.25" customHeight="1" hidden="1">
      <c r="A140" s="688"/>
      <c r="B140" s="677"/>
      <c r="C140" s="268" t="s">
        <v>255</v>
      </c>
      <c r="D140" s="675" t="s">
        <v>256</v>
      </c>
      <c r="E140" s="676"/>
      <c r="F140" s="239">
        <v>128</v>
      </c>
      <c r="G140" s="253"/>
      <c r="H140" s="241">
        <v>0</v>
      </c>
      <c r="I140" s="242">
        <v>0</v>
      </c>
      <c r="J140" s="473"/>
      <c r="K140" s="248"/>
      <c r="L140" s="249"/>
      <c r="M140" s="410">
        <f aca="true" t="shared" si="57" ref="M140:M148">R140+S140</f>
        <v>0</v>
      </c>
      <c r="N140" s="406"/>
      <c r="O140" s="406"/>
      <c r="P140" s="406"/>
      <c r="Q140" s="402" t="e">
        <f t="shared" si="32"/>
        <v>#DIV/0!</v>
      </c>
      <c r="R140" s="250"/>
      <c r="S140" s="251">
        <f t="shared" si="35"/>
        <v>266</v>
      </c>
      <c r="T140" s="252"/>
      <c r="U140" s="236" t="e">
        <f t="shared" si="48"/>
        <v>#DIV/0!</v>
      </c>
      <c r="V140" s="252"/>
      <c r="W140" s="237" t="e">
        <f t="shared" si="52"/>
        <v>#DIV/0!</v>
      </c>
      <c r="Z140" s="248" t="e">
        <f t="shared" si="33"/>
        <v>#DIV/0!</v>
      </c>
      <c r="AA140" s="444"/>
      <c r="AB140" s="406"/>
      <c r="AC140" s="444">
        <f t="shared" si="36"/>
        <v>0</v>
      </c>
      <c r="AD140" s="406"/>
    </row>
    <row r="141" spans="1:30" ht="15" hidden="1">
      <c r="A141" s="688"/>
      <c r="B141" s="534"/>
      <c r="C141" s="269"/>
      <c r="D141" s="270" t="s">
        <v>120</v>
      </c>
      <c r="E141" s="271" t="s">
        <v>257</v>
      </c>
      <c r="F141" s="239">
        <v>129</v>
      </c>
      <c r="G141" s="253"/>
      <c r="H141" s="241">
        <v>0</v>
      </c>
      <c r="I141" s="242">
        <v>0</v>
      </c>
      <c r="J141" s="473"/>
      <c r="K141" s="248"/>
      <c r="L141" s="249"/>
      <c r="M141" s="410">
        <f t="shared" si="57"/>
        <v>0</v>
      </c>
      <c r="N141" s="406"/>
      <c r="O141" s="406"/>
      <c r="P141" s="406"/>
      <c r="Q141" s="402" t="e">
        <f t="shared" si="32"/>
        <v>#DIV/0!</v>
      </c>
      <c r="R141" s="250"/>
      <c r="S141" s="251">
        <f t="shared" si="35"/>
        <v>266</v>
      </c>
      <c r="T141" s="252"/>
      <c r="U141" s="236" t="e">
        <f t="shared" si="48"/>
        <v>#DIV/0!</v>
      </c>
      <c r="V141" s="252"/>
      <c r="W141" s="237" t="e">
        <f t="shared" si="52"/>
        <v>#DIV/0!</v>
      </c>
      <c r="Z141" s="248" t="e">
        <f t="shared" si="33"/>
        <v>#DIV/0!</v>
      </c>
      <c r="AA141" s="444"/>
      <c r="AB141" s="406"/>
      <c r="AC141" s="444">
        <f t="shared" si="36"/>
        <v>0</v>
      </c>
      <c r="AD141" s="406"/>
    </row>
    <row r="142" spans="1:30" ht="15" hidden="1">
      <c r="A142" s="688"/>
      <c r="B142" s="534"/>
      <c r="D142" s="270" t="s">
        <v>258</v>
      </c>
      <c r="E142" s="266" t="s">
        <v>259</v>
      </c>
      <c r="F142" s="239">
        <v>130</v>
      </c>
      <c r="G142" s="253"/>
      <c r="H142" s="241">
        <v>0</v>
      </c>
      <c r="I142" s="242">
        <v>0</v>
      </c>
      <c r="J142" s="473"/>
      <c r="K142" s="248"/>
      <c r="L142" s="249"/>
      <c r="M142" s="410">
        <f t="shared" si="57"/>
        <v>0</v>
      </c>
      <c r="N142" s="406"/>
      <c r="O142" s="406"/>
      <c r="P142" s="406"/>
      <c r="Q142" s="402" t="e">
        <f aca="true" t="shared" si="58" ref="Q142:Q149">P142/J142*100</f>
        <v>#DIV/0!</v>
      </c>
      <c r="R142" s="250"/>
      <c r="S142" s="251">
        <f t="shared" si="35"/>
        <v>266</v>
      </c>
      <c r="T142" s="252"/>
      <c r="U142" s="236" t="e">
        <f t="shared" si="48"/>
        <v>#DIV/0!</v>
      </c>
      <c r="V142" s="252"/>
      <c r="W142" s="237" t="e">
        <f t="shared" si="52"/>
        <v>#DIV/0!</v>
      </c>
      <c r="Z142" s="248" t="e">
        <f aca="true" t="shared" si="59" ref="Z142:Z155">P142/N142*100</f>
        <v>#DIV/0!</v>
      </c>
      <c r="AA142" s="444"/>
      <c r="AB142" s="406"/>
      <c r="AC142" s="444">
        <f t="shared" si="36"/>
        <v>0</v>
      </c>
      <c r="AD142" s="406"/>
    </row>
    <row r="143" spans="1:30" ht="15" hidden="1">
      <c r="A143" s="688"/>
      <c r="B143" s="534"/>
      <c r="D143" s="270" t="s">
        <v>260</v>
      </c>
      <c r="E143" s="273" t="s">
        <v>261</v>
      </c>
      <c r="F143" s="239" t="s">
        <v>262</v>
      </c>
      <c r="G143" s="253"/>
      <c r="H143" s="241">
        <v>0</v>
      </c>
      <c r="I143" s="242">
        <v>0</v>
      </c>
      <c r="J143" s="473"/>
      <c r="K143" s="248"/>
      <c r="L143" s="249"/>
      <c r="M143" s="410">
        <f t="shared" si="57"/>
        <v>0</v>
      </c>
      <c r="N143" s="406"/>
      <c r="O143" s="406"/>
      <c r="P143" s="406"/>
      <c r="Q143" s="402" t="e">
        <f t="shared" si="58"/>
        <v>#DIV/0!</v>
      </c>
      <c r="R143" s="250"/>
      <c r="S143" s="251">
        <f t="shared" si="35"/>
        <v>266</v>
      </c>
      <c r="T143" s="252"/>
      <c r="U143" s="236" t="e">
        <f t="shared" si="48"/>
        <v>#DIV/0!</v>
      </c>
      <c r="V143" s="252"/>
      <c r="W143" s="237" t="e">
        <f t="shared" si="52"/>
        <v>#DIV/0!</v>
      </c>
      <c r="Z143" s="248" t="e">
        <f t="shared" si="59"/>
        <v>#DIV/0!</v>
      </c>
      <c r="AA143" s="444"/>
      <c r="AB143" s="406"/>
      <c r="AC143" s="444">
        <f t="shared" si="36"/>
        <v>0</v>
      </c>
      <c r="AD143" s="406"/>
    </row>
    <row r="144" spans="1:30" ht="25.5" hidden="1">
      <c r="A144" s="688"/>
      <c r="B144" s="534"/>
      <c r="D144" s="270" t="s">
        <v>122</v>
      </c>
      <c r="E144" s="271" t="s">
        <v>263</v>
      </c>
      <c r="F144" s="239">
        <v>131</v>
      </c>
      <c r="G144" s="253"/>
      <c r="H144" s="241">
        <v>0</v>
      </c>
      <c r="I144" s="242">
        <v>0</v>
      </c>
      <c r="J144" s="473"/>
      <c r="K144" s="248"/>
      <c r="L144" s="249"/>
      <c r="M144" s="410">
        <f t="shared" si="57"/>
        <v>0</v>
      </c>
      <c r="N144" s="406"/>
      <c r="O144" s="406"/>
      <c r="P144" s="406"/>
      <c r="Q144" s="402" t="e">
        <f t="shared" si="58"/>
        <v>#DIV/0!</v>
      </c>
      <c r="R144" s="250"/>
      <c r="S144" s="251">
        <f t="shared" si="35"/>
        <v>266</v>
      </c>
      <c r="T144" s="252"/>
      <c r="U144" s="236" t="e">
        <f t="shared" si="48"/>
        <v>#DIV/0!</v>
      </c>
      <c r="V144" s="252"/>
      <c r="W144" s="237" t="e">
        <f t="shared" si="52"/>
        <v>#DIV/0!</v>
      </c>
      <c r="Z144" s="248" t="e">
        <f t="shared" si="59"/>
        <v>#DIV/0!</v>
      </c>
      <c r="AA144" s="444"/>
      <c r="AB144" s="406"/>
      <c r="AC144" s="444">
        <f t="shared" si="36"/>
        <v>0</v>
      </c>
      <c r="AD144" s="406"/>
    </row>
    <row r="145" spans="1:30" ht="25.5" hidden="1">
      <c r="A145" s="688"/>
      <c r="B145" s="534"/>
      <c r="C145" s="537"/>
      <c r="D145" s="535" t="s">
        <v>264</v>
      </c>
      <c r="E145" s="536" t="s">
        <v>265</v>
      </c>
      <c r="F145" s="239">
        <v>132</v>
      </c>
      <c r="G145" s="253"/>
      <c r="H145" s="241">
        <f>H146+H147+H148</f>
        <v>0</v>
      </c>
      <c r="I145" s="242">
        <f>I146+I147+I148</f>
        <v>0</v>
      </c>
      <c r="J145" s="473"/>
      <c r="K145" s="247"/>
      <c r="L145" s="247"/>
      <c r="M145" s="410">
        <f t="shared" si="57"/>
        <v>0</v>
      </c>
      <c r="N145" s="406"/>
      <c r="O145" s="406"/>
      <c r="P145" s="406"/>
      <c r="Q145" s="402" t="e">
        <f t="shared" si="58"/>
        <v>#DIV/0!</v>
      </c>
      <c r="R145" s="244">
        <f>R146+R147+R148</f>
        <v>0</v>
      </c>
      <c r="S145" s="251">
        <f t="shared" si="35"/>
        <v>266</v>
      </c>
      <c r="T145" s="265">
        <f>T146+T147+T148</f>
        <v>0</v>
      </c>
      <c r="U145" s="236" t="e">
        <f t="shared" si="48"/>
        <v>#DIV/0!</v>
      </c>
      <c r="V145" s="265">
        <f>V146+V147+V148</f>
        <v>0</v>
      </c>
      <c r="W145" s="237" t="e">
        <f t="shared" si="52"/>
        <v>#DIV/0!</v>
      </c>
      <c r="Z145" s="248" t="e">
        <f t="shared" si="59"/>
        <v>#DIV/0!</v>
      </c>
      <c r="AA145" s="444"/>
      <c r="AB145" s="406"/>
      <c r="AC145" s="444">
        <f t="shared" si="36"/>
        <v>0</v>
      </c>
      <c r="AD145" s="406"/>
    </row>
    <row r="146" spans="1:30" ht="13.5" customHeight="1" hidden="1">
      <c r="A146" s="688"/>
      <c r="B146" s="534"/>
      <c r="C146" s="537"/>
      <c r="D146" s="535"/>
      <c r="E146" s="536" t="s">
        <v>266</v>
      </c>
      <c r="F146" s="239">
        <v>133</v>
      </c>
      <c r="G146" s="253"/>
      <c r="H146" s="241">
        <v>0</v>
      </c>
      <c r="I146" s="242"/>
      <c r="J146" s="473"/>
      <c r="K146" s="248"/>
      <c r="L146" s="249"/>
      <c r="M146" s="410">
        <f t="shared" si="57"/>
        <v>0</v>
      </c>
      <c r="N146" s="406"/>
      <c r="O146" s="406"/>
      <c r="P146" s="406"/>
      <c r="Q146" s="402" t="e">
        <f t="shared" si="58"/>
        <v>#DIV/0!</v>
      </c>
      <c r="R146" s="250"/>
      <c r="S146" s="251">
        <f aca="true" t="shared" si="60" ref="S146:S156">M146-R146</f>
        <v>266</v>
      </c>
      <c r="T146" s="252"/>
      <c r="U146" s="236" t="e">
        <f t="shared" si="48"/>
        <v>#DIV/0!</v>
      </c>
      <c r="V146" s="252"/>
      <c r="W146" s="237" t="e">
        <f t="shared" si="52"/>
        <v>#DIV/0!</v>
      </c>
      <c r="Z146" s="248" t="e">
        <f t="shared" si="59"/>
        <v>#DIV/0!</v>
      </c>
      <c r="AA146" s="444"/>
      <c r="AB146" s="406"/>
      <c r="AC146" s="444">
        <f aca="true" t="shared" si="61" ref="AC146:AC160">(AD146-AB146)/2+AB146</f>
        <v>0</v>
      </c>
      <c r="AD146" s="406"/>
    </row>
    <row r="147" spans="1:30" ht="15" customHeight="1" hidden="1">
      <c r="A147" s="688"/>
      <c r="B147" s="534"/>
      <c r="C147" s="537"/>
      <c r="D147" s="535"/>
      <c r="E147" s="536" t="s">
        <v>267</v>
      </c>
      <c r="F147" s="239">
        <v>134</v>
      </c>
      <c r="G147" s="253"/>
      <c r="H147" s="241">
        <v>0</v>
      </c>
      <c r="I147" s="242"/>
      <c r="J147" s="473"/>
      <c r="K147" s="248"/>
      <c r="L147" s="249"/>
      <c r="M147" s="410">
        <f t="shared" si="57"/>
        <v>0</v>
      </c>
      <c r="N147" s="406"/>
      <c r="O147" s="406"/>
      <c r="P147" s="406"/>
      <c r="Q147" s="402" t="e">
        <f t="shared" si="58"/>
        <v>#DIV/0!</v>
      </c>
      <c r="R147" s="250"/>
      <c r="S147" s="251">
        <f t="shared" si="60"/>
        <v>266</v>
      </c>
      <c r="T147" s="252"/>
      <c r="U147" s="236" t="e">
        <f t="shared" si="48"/>
        <v>#DIV/0!</v>
      </c>
      <c r="V147" s="252"/>
      <c r="W147" s="237" t="e">
        <f t="shared" si="52"/>
        <v>#DIV/0!</v>
      </c>
      <c r="Z147" s="248" t="e">
        <f t="shared" si="59"/>
        <v>#DIV/0!</v>
      </c>
      <c r="AA147" s="444"/>
      <c r="AB147" s="406"/>
      <c r="AC147" s="444">
        <f t="shared" si="61"/>
        <v>0</v>
      </c>
      <c r="AD147" s="406"/>
    </row>
    <row r="148" spans="1:30" ht="13.5" customHeight="1" hidden="1">
      <c r="A148" s="688"/>
      <c r="B148" s="534"/>
      <c r="C148" s="537"/>
      <c r="D148" s="535"/>
      <c r="E148" s="542" t="s">
        <v>268</v>
      </c>
      <c r="F148" s="239">
        <v>135</v>
      </c>
      <c r="G148" s="253"/>
      <c r="H148" s="241">
        <v>0</v>
      </c>
      <c r="I148" s="242"/>
      <c r="J148" s="473"/>
      <c r="K148" s="248"/>
      <c r="L148" s="249"/>
      <c r="M148" s="410">
        <f t="shared" si="57"/>
        <v>0</v>
      </c>
      <c r="N148" s="406"/>
      <c r="O148" s="406"/>
      <c r="P148" s="406"/>
      <c r="Q148" s="402" t="e">
        <f t="shared" si="58"/>
        <v>#DIV/0!</v>
      </c>
      <c r="R148" s="250"/>
      <c r="S148" s="251">
        <f t="shared" si="60"/>
        <v>266</v>
      </c>
      <c r="T148" s="252"/>
      <c r="U148" s="236" t="e">
        <f t="shared" si="48"/>
        <v>#DIV/0!</v>
      </c>
      <c r="V148" s="252"/>
      <c r="W148" s="237" t="e">
        <f t="shared" si="52"/>
        <v>#DIV/0!</v>
      </c>
      <c r="Z148" s="248" t="e">
        <f t="shared" si="59"/>
        <v>#DIV/0!</v>
      </c>
      <c r="AA148" s="444"/>
      <c r="AB148" s="406"/>
      <c r="AC148" s="444">
        <f t="shared" si="61"/>
        <v>0</v>
      </c>
      <c r="AD148" s="406"/>
    </row>
    <row r="149" spans="1:30" ht="15">
      <c r="A149" s="688"/>
      <c r="B149" s="534">
        <v>2</v>
      </c>
      <c r="C149" s="537"/>
      <c r="D149" s="668" t="s">
        <v>269</v>
      </c>
      <c r="E149" s="669"/>
      <c r="F149" s="239">
        <v>136</v>
      </c>
      <c r="G149" s="253">
        <f aca="true" t="shared" si="62" ref="G149:L149">G150+G153+G156</f>
        <v>64.82</v>
      </c>
      <c r="H149" s="241">
        <f t="shared" si="62"/>
        <v>54</v>
      </c>
      <c r="I149" s="242">
        <f t="shared" si="62"/>
        <v>54</v>
      </c>
      <c r="J149" s="475">
        <f t="shared" si="62"/>
        <v>64.82</v>
      </c>
      <c r="K149" s="243">
        <f t="shared" si="62"/>
        <v>49</v>
      </c>
      <c r="L149" s="243">
        <f t="shared" si="62"/>
        <v>4</v>
      </c>
      <c r="M149" s="410">
        <f>M156</f>
        <v>20</v>
      </c>
      <c r="N149" s="406">
        <f>N156</f>
        <v>20</v>
      </c>
      <c r="O149" s="406">
        <f>O156</f>
        <v>8.8</v>
      </c>
      <c r="P149" s="406">
        <f>P156</f>
        <v>20</v>
      </c>
      <c r="Q149" s="402">
        <f t="shared" si="58"/>
        <v>30.85467448318421</v>
      </c>
      <c r="R149" s="473">
        <f aca="true" t="shared" si="63" ref="R149:AA149">R156</f>
        <v>15</v>
      </c>
      <c r="S149" s="473">
        <f t="shared" si="63"/>
        <v>5</v>
      </c>
      <c r="T149" s="473">
        <f t="shared" si="63"/>
        <v>25.02</v>
      </c>
      <c r="U149" s="473">
        <f t="shared" si="63"/>
        <v>1.668</v>
      </c>
      <c r="V149" s="473">
        <f t="shared" si="63"/>
        <v>2.46</v>
      </c>
      <c r="W149" s="473">
        <f t="shared" si="63"/>
        <v>0.492</v>
      </c>
      <c r="X149" s="473">
        <f t="shared" si="63"/>
        <v>0</v>
      </c>
      <c r="Y149" s="473">
        <f t="shared" si="63"/>
        <v>0</v>
      </c>
      <c r="Z149" s="248">
        <f t="shared" si="59"/>
        <v>100</v>
      </c>
      <c r="AA149" s="473">
        <f t="shared" si="63"/>
        <v>6.8</v>
      </c>
      <c r="AB149" s="406">
        <f>AB156</f>
        <v>8.8</v>
      </c>
      <c r="AC149" s="444">
        <f t="shared" si="61"/>
        <v>14.4</v>
      </c>
      <c r="AD149" s="406">
        <f>AD156</f>
        <v>20</v>
      </c>
    </row>
    <row r="150" spans="1:30" ht="18.75" customHeight="1" hidden="1">
      <c r="A150" s="688"/>
      <c r="B150" s="677"/>
      <c r="C150" s="537" t="s">
        <v>9</v>
      </c>
      <c r="D150" s="668" t="s">
        <v>270</v>
      </c>
      <c r="E150" s="669"/>
      <c r="F150" s="239">
        <v>137</v>
      </c>
      <c r="G150" s="253"/>
      <c r="H150" s="241">
        <f>H151+H152</f>
        <v>0</v>
      </c>
      <c r="I150" s="242">
        <f>I151+I152</f>
        <v>0</v>
      </c>
      <c r="J150" s="473"/>
      <c r="K150" s="247"/>
      <c r="L150" s="247"/>
      <c r="M150" s="410">
        <v>0</v>
      </c>
      <c r="N150" s="406"/>
      <c r="O150" s="406"/>
      <c r="P150" s="406"/>
      <c r="Q150" s="402" t="e">
        <f aca="true" t="shared" si="64" ref="Q150:Q169">P150/J150*100</f>
        <v>#DIV/0!</v>
      </c>
      <c r="R150" s="244">
        <f>R151+R152</f>
        <v>0</v>
      </c>
      <c r="S150" s="251">
        <f t="shared" si="60"/>
        <v>0</v>
      </c>
      <c r="T150" s="265">
        <f>T151+T152</f>
        <v>0</v>
      </c>
      <c r="U150" s="236" t="e">
        <f t="shared" si="48"/>
        <v>#DIV/0!</v>
      </c>
      <c r="V150" s="265">
        <f>V151+V152</f>
        <v>0</v>
      </c>
      <c r="W150" s="237" t="e">
        <f t="shared" si="52"/>
        <v>#DIV/0!</v>
      </c>
      <c r="Z150" s="248" t="e">
        <f t="shared" si="59"/>
        <v>#DIV/0!</v>
      </c>
      <c r="AA150" s="444"/>
      <c r="AB150" s="406"/>
      <c r="AC150" s="444">
        <f t="shared" si="61"/>
        <v>0</v>
      </c>
      <c r="AD150" s="406"/>
    </row>
    <row r="151" spans="1:30" ht="15.75" customHeight="1" hidden="1">
      <c r="A151" s="688"/>
      <c r="B151" s="677"/>
      <c r="C151" s="537"/>
      <c r="D151" s="535" t="s">
        <v>104</v>
      </c>
      <c r="E151" s="536" t="s">
        <v>271</v>
      </c>
      <c r="F151" s="239">
        <v>138</v>
      </c>
      <c r="G151" s="253"/>
      <c r="H151" s="241">
        <v>0</v>
      </c>
      <c r="I151" s="242">
        <v>0</v>
      </c>
      <c r="J151" s="473"/>
      <c r="K151" s="248"/>
      <c r="L151" s="249"/>
      <c r="M151" s="410">
        <v>0</v>
      </c>
      <c r="N151" s="406"/>
      <c r="O151" s="406"/>
      <c r="P151" s="406"/>
      <c r="Q151" s="402" t="e">
        <f t="shared" si="64"/>
        <v>#DIV/0!</v>
      </c>
      <c r="R151" s="250"/>
      <c r="S151" s="251">
        <f t="shared" si="60"/>
        <v>0</v>
      </c>
      <c r="T151" s="252"/>
      <c r="U151" s="236" t="e">
        <f aca="true" t="shared" si="65" ref="U151:U156">T151/R151</f>
        <v>#DIV/0!</v>
      </c>
      <c r="V151" s="252"/>
      <c r="W151" s="237" t="e">
        <f t="shared" si="52"/>
        <v>#DIV/0!</v>
      </c>
      <c r="Z151" s="248" t="e">
        <f t="shared" si="59"/>
        <v>#DIV/0!</v>
      </c>
      <c r="AA151" s="444"/>
      <c r="AB151" s="406"/>
      <c r="AC151" s="444">
        <f t="shared" si="61"/>
        <v>0</v>
      </c>
      <c r="AD151" s="406"/>
    </row>
    <row r="152" spans="1:30" ht="16.5" customHeight="1" hidden="1">
      <c r="A152" s="688"/>
      <c r="B152" s="677"/>
      <c r="C152" s="537"/>
      <c r="D152" s="535" t="s">
        <v>106</v>
      </c>
      <c r="E152" s="536" t="s">
        <v>272</v>
      </c>
      <c r="F152" s="239">
        <v>139</v>
      </c>
      <c r="G152" s="253"/>
      <c r="H152" s="241">
        <v>0</v>
      </c>
      <c r="I152" s="242">
        <v>0</v>
      </c>
      <c r="J152" s="473"/>
      <c r="K152" s="248"/>
      <c r="L152" s="249"/>
      <c r="M152" s="410">
        <v>0</v>
      </c>
      <c r="N152" s="406"/>
      <c r="O152" s="406"/>
      <c r="P152" s="406"/>
      <c r="Q152" s="402" t="e">
        <f t="shared" si="64"/>
        <v>#DIV/0!</v>
      </c>
      <c r="R152" s="250"/>
      <c r="S152" s="251">
        <f t="shared" si="60"/>
        <v>0</v>
      </c>
      <c r="T152" s="252"/>
      <c r="U152" s="236" t="e">
        <f t="shared" si="65"/>
        <v>#DIV/0!</v>
      </c>
      <c r="V152" s="252"/>
      <c r="W152" s="237" t="e">
        <f t="shared" si="52"/>
        <v>#DIV/0!</v>
      </c>
      <c r="Z152" s="248" t="e">
        <f t="shared" si="59"/>
        <v>#DIV/0!</v>
      </c>
      <c r="AA152" s="444"/>
      <c r="AB152" s="406"/>
      <c r="AC152" s="444">
        <f t="shared" si="61"/>
        <v>0</v>
      </c>
      <c r="AD152" s="406"/>
    </row>
    <row r="153" spans="1:30" ht="18.75" customHeight="1" hidden="1">
      <c r="A153" s="688"/>
      <c r="B153" s="677"/>
      <c r="C153" s="537" t="s">
        <v>11</v>
      </c>
      <c r="D153" s="668" t="s">
        <v>273</v>
      </c>
      <c r="E153" s="669"/>
      <c r="F153" s="239">
        <v>140</v>
      </c>
      <c r="G153" s="253"/>
      <c r="H153" s="241">
        <f>H154+H155</f>
        <v>0</v>
      </c>
      <c r="I153" s="242">
        <v>0</v>
      </c>
      <c r="J153" s="473"/>
      <c r="K153" s="247"/>
      <c r="L153" s="247"/>
      <c r="M153" s="410">
        <v>0</v>
      </c>
      <c r="N153" s="406"/>
      <c r="O153" s="406"/>
      <c r="P153" s="406"/>
      <c r="Q153" s="402" t="e">
        <f t="shared" si="64"/>
        <v>#DIV/0!</v>
      </c>
      <c r="R153" s="250">
        <v>0</v>
      </c>
      <c r="S153" s="251">
        <f t="shared" si="60"/>
        <v>0</v>
      </c>
      <c r="T153" s="262">
        <v>0</v>
      </c>
      <c r="U153" s="236" t="e">
        <f t="shared" si="65"/>
        <v>#DIV/0!</v>
      </c>
      <c r="V153" s="262">
        <v>0</v>
      </c>
      <c r="W153" s="237" t="e">
        <f t="shared" si="52"/>
        <v>#DIV/0!</v>
      </c>
      <c r="Z153" s="248" t="e">
        <f t="shared" si="59"/>
        <v>#DIV/0!</v>
      </c>
      <c r="AA153" s="444"/>
      <c r="AB153" s="406"/>
      <c r="AC153" s="444">
        <f t="shared" si="61"/>
        <v>0</v>
      </c>
      <c r="AD153" s="406"/>
    </row>
    <row r="154" spans="1:30" ht="15.75" customHeight="1" hidden="1">
      <c r="A154" s="688"/>
      <c r="B154" s="677"/>
      <c r="C154" s="537"/>
      <c r="D154" s="535" t="s">
        <v>144</v>
      </c>
      <c r="E154" s="536" t="s">
        <v>271</v>
      </c>
      <c r="F154" s="239">
        <v>141</v>
      </c>
      <c r="G154" s="253"/>
      <c r="H154" s="241">
        <v>0</v>
      </c>
      <c r="I154" s="242">
        <v>0</v>
      </c>
      <c r="J154" s="473"/>
      <c r="K154" s="248"/>
      <c r="L154" s="249"/>
      <c r="M154" s="410">
        <v>0</v>
      </c>
      <c r="N154" s="406"/>
      <c r="O154" s="406"/>
      <c r="P154" s="406"/>
      <c r="Q154" s="402" t="e">
        <f t="shared" si="64"/>
        <v>#DIV/0!</v>
      </c>
      <c r="R154" s="250">
        <v>0</v>
      </c>
      <c r="S154" s="251">
        <f t="shared" si="60"/>
        <v>0</v>
      </c>
      <c r="T154" s="252"/>
      <c r="U154" s="236" t="e">
        <f t="shared" si="65"/>
        <v>#DIV/0!</v>
      </c>
      <c r="V154" s="252"/>
      <c r="W154" s="237" t="e">
        <f t="shared" si="52"/>
        <v>#DIV/0!</v>
      </c>
      <c r="Z154" s="248" t="e">
        <f t="shared" si="59"/>
        <v>#DIV/0!</v>
      </c>
      <c r="AA154" s="444"/>
      <c r="AB154" s="406"/>
      <c r="AC154" s="444">
        <f t="shared" si="61"/>
        <v>0</v>
      </c>
      <c r="AD154" s="406"/>
    </row>
    <row r="155" spans="1:30" ht="15.75" customHeight="1" hidden="1">
      <c r="A155" s="688"/>
      <c r="B155" s="677"/>
      <c r="C155" s="537"/>
      <c r="D155" s="535" t="s">
        <v>146</v>
      </c>
      <c r="E155" s="536" t="s">
        <v>272</v>
      </c>
      <c r="F155" s="239">
        <v>142</v>
      </c>
      <c r="G155" s="253"/>
      <c r="H155" s="241">
        <v>0</v>
      </c>
      <c r="I155" s="242">
        <v>0</v>
      </c>
      <c r="J155" s="473"/>
      <c r="K155" s="248"/>
      <c r="L155" s="249"/>
      <c r="M155" s="410">
        <v>0</v>
      </c>
      <c r="N155" s="406"/>
      <c r="O155" s="406"/>
      <c r="P155" s="406"/>
      <c r="Q155" s="402" t="e">
        <f t="shared" si="64"/>
        <v>#DIV/0!</v>
      </c>
      <c r="R155" s="250">
        <v>0</v>
      </c>
      <c r="S155" s="251">
        <f t="shared" si="60"/>
        <v>0</v>
      </c>
      <c r="T155" s="252"/>
      <c r="U155" s="236" t="e">
        <f t="shared" si="65"/>
        <v>#DIV/0!</v>
      </c>
      <c r="V155" s="252"/>
      <c r="W155" s="237" t="e">
        <f t="shared" si="52"/>
        <v>#DIV/0!</v>
      </c>
      <c r="Z155" s="248" t="e">
        <f t="shared" si="59"/>
        <v>#DIV/0!</v>
      </c>
      <c r="AA155" s="444"/>
      <c r="AB155" s="406"/>
      <c r="AC155" s="444">
        <f t="shared" si="61"/>
        <v>0</v>
      </c>
      <c r="AD155" s="406"/>
    </row>
    <row r="156" spans="1:30" ht="13.5" customHeight="1">
      <c r="A156" s="688"/>
      <c r="B156" s="677"/>
      <c r="C156" s="537" t="s">
        <v>58</v>
      </c>
      <c r="D156" s="668" t="s">
        <v>274</v>
      </c>
      <c r="E156" s="669"/>
      <c r="F156" s="239">
        <v>143</v>
      </c>
      <c r="G156" s="253">
        <f>J156</f>
        <v>64.82</v>
      </c>
      <c r="H156" s="241">
        <v>54</v>
      </c>
      <c r="I156" s="257">
        <v>54</v>
      </c>
      <c r="J156" s="473">
        <v>64.82</v>
      </c>
      <c r="K156" s="248">
        <v>49</v>
      </c>
      <c r="L156" s="249">
        <v>4</v>
      </c>
      <c r="M156" s="410">
        <v>20</v>
      </c>
      <c r="N156" s="406">
        <v>20</v>
      </c>
      <c r="O156" s="406">
        <v>8.8</v>
      </c>
      <c r="P156" s="406">
        <v>20</v>
      </c>
      <c r="Q156" s="402">
        <f t="shared" si="64"/>
        <v>30.85467448318421</v>
      </c>
      <c r="R156" s="250">
        <v>15</v>
      </c>
      <c r="S156" s="251">
        <f t="shared" si="60"/>
        <v>5</v>
      </c>
      <c r="T156" s="252">
        <v>25.02</v>
      </c>
      <c r="U156" s="236">
        <f t="shared" si="65"/>
        <v>1.668</v>
      </c>
      <c r="V156" s="252">
        <v>2.46</v>
      </c>
      <c r="W156" s="237">
        <f t="shared" si="52"/>
        <v>0.492</v>
      </c>
      <c r="Z156" s="248">
        <f>P156/N156*100</f>
        <v>100</v>
      </c>
      <c r="AA156" s="444">
        <v>6.8</v>
      </c>
      <c r="AB156" s="406">
        <v>8.8</v>
      </c>
      <c r="AC156" s="444">
        <f t="shared" si="61"/>
        <v>14.4</v>
      </c>
      <c r="AD156" s="406">
        <v>20</v>
      </c>
    </row>
    <row r="157" spans="1:30" ht="15.75" customHeight="1">
      <c r="A157" s="688"/>
      <c r="B157" s="534">
        <v>3</v>
      </c>
      <c r="C157" s="537"/>
      <c r="D157" s="668" t="s">
        <v>40</v>
      </c>
      <c r="E157" s="669"/>
      <c r="F157" s="239">
        <v>144</v>
      </c>
      <c r="G157" s="253"/>
      <c r="H157" s="241">
        <v>0</v>
      </c>
      <c r="I157" s="242">
        <v>0</v>
      </c>
      <c r="J157" s="475">
        <v>0</v>
      </c>
      <c r="K157" s="243">
        <v>0</v>
      </c>
      <c r="L157" s="243">
        <v>0</v>
      </c>
      <c r="M157" s="410">
        <v>0</v>
      </c>
      <c r="N157" s="406">
        <v>0</v>
      </c>
      <c r="O157" s="406">
        <v>0</v>
      </c>
      <c r="P157" s="406">
        <v>0</v>
      </c>
      <c r="Q157" s="476">
        <v>0</v>
      </c>
      <c r="R157" s="476">
        <v>0</v>
      </c>
      <c r="S157" s="476">
        <v>0</v>
      </c>
      <c r="T157" s="476">
        <v>0</v>
      </c>
      <c r="U157" s="476">
        <v>0</v>
      </c>
      <c r="V157" s="476">
        <v>0</v>
      </c>
      <c r="W157" s="476">
        <v>0</v>
      </c>
      <c r="X157" s="476">
        <v>0</v>
      </c>
      <c r="Y157" s="476">
        <v>0</v>
      </c>
      <c r="Z157" s="476">
        <v>0</v>
      </c>
      <c r="AA157" s="476">
        <v>0</v>
      </c>
      <c r="AB157" s="406">
        <v>0</v>
      </c>
      <c r="AC157" s="444">
        <f t="shared" si="61"/>
        <v>0</v>
      </c>
      <c r="AD157" s="406">
        <v>0</v>
      </c>
    </row>
    <row r="158" spans="1:30" ht="18.75" customHeight="1">
      <c r="A158" s="533" t="s">
        <v>41</v>
      </c>
      <c r="B158" s="534"/>
      <c r="C158" s="537"/>
      <c r="D158" s="668" t="s">
        <v>275</v>
      </c>
      <c r="E158" s="669"/>
      <c r="F158" s="239">
        <v>145</v>
      </c>
      <c r="G158" s="253">
        <f aca="true" t="shared" si="66" ref="G158:L158">G13-G41</f>
        <v>5.56000000000131</v>
      </c>
      <c r="H158" s="260">
        <f t="shared" si="66"/>
        <v>14</v>
      </c>
      <c r="I158" s="242">
        <f t="shared" si="66"/>
        <v>14</v>
      </c>
      <c r="J158" s="475">
        <f t="shared" si="66"/>
        <v>5.56000000000131</v>
      </c>
      <c r="K158" s="243">
        <f t="shared" si="66"/>
        <v>-471.72999999999956</v>
      </c>
      <c r="L158" s="243">
        <f t="shared" si="66"/>
        <v>476.53</v>
      </c>
      <c r="M158" s="410">
        <f aca="true" t="shared" si="67" ref="M158:V158">M13-M41</f>
        <v>2</v>
      </c>
      <c r="N158" s="406">
        <f t="shared" si="67"/>
        <v>2</v>
      </c>
      <c r="O158" s="406">
        <f t="shared" si="67"/>
        <v>2.569999999999709</v>
      </c>
      <c r="P158" s="406">
        <f t="shared" si="67"/>
        <v>2</v>
      </c>
      <c r="Q158" s="402">
        <f t="shared" si="64"/>
        <v>35.97122302157426</v>
      </c>
      <c r="R158" s="244">
        <f t="shared" si="67"/>
        <v>-18</v>
      </c>
      <c r="S158" s="254">
        <f t="shared" si="67"/>
        <v>9</v>
      </c>
      <c r="T158" s="235">
        <f t="shared" si="67"/>
        <v>-258.19000000000096</v>
      </c>
      <c r="U158" s="236" t="e">
        <f t="shared" si="67"/>
        <v>#DIV/0!</v>
      </c>
      <c r="V158" s="235">
        <f t="shared" si="67"/>
        <v>247.6300000000001</v>
      </c>
      <c r="W158" s="237"/>
      <c r="X158" s="210" t="s">
        <v>396</v>
      </c>
      <c r="Z158" s="248">
        <f>P158/N158*100</f>
        <v>100</v>
      </c>
      <c r="AA158" s="444">
        <f>AA13-AA41</f>
        <v>0</v>
      </c>
      <c r="AB158" s="406">
        <f>AB13-AB41</f>
        <v>2.569999999999709</v>
      </c>
      <c r="AC158" s="444">
        <f t="shared" si="61"/>
        <v>2.2849999999998545</v>
      </c>
      <c r="AD158" s="406">
        <f>AD13-AD41</f>
        <v>2</v>
      </c>
    </row>
    <row r="159" spans="1:30" ht="15">
      <c r="A159" s="274"/>
      <c r="B159" s="275"/>
      <c r="C159" s="276"/>
      <c r="D159" s="277"/>
      <c r="E159" s="278" t="s">
        <v>276</v>
      </c>
      <c r="F159" s="239">
        <v>146</v>
      </c>
      <c r="G159" s="253"/>
      <c r="H159" s="279"/>
      <c r="I159" s="280"/>
      <c r="J159" s="476"/>
      <c r="K159" s="248"/>
      <c r="L159" s="249"/>
      <c r="M159" s="412">
        <v>0</v>
      </c>
      <c r="N159" s="406">
        <v>0</v>
      </c>
      <c r="O159" s="406">
        <v>0</v>
      </c>
      <c r="P159" s="406">
        <v>0</v>
      </c>
      <c r="Q159" s="402">
        <v>0</v>
      </c>
      <c r="R159" s="250">
        <v>0</v>
      </c>
      <c r="S159" s="251">
        <v>0</v>
      </c>
      <c r="T159" s="252"/>
      <c r="U159" s="237"/>
      <c r="V159" s="252"/>
      <c r="W159" s="237"/>
      <c r="Z159" s="248">
        <v>0</v>
      </c>
      <c r="AA159" s="444">
        <v>0.16</v>
      </c>
      <c r="AB159" s="406">
        <v>0</v>
      </c>
      <c r="AC159" s="444">
        <f t="shared" si="61"/>
        <v>0</v>
      </c>
      <c r="AD159" s="406">
        <v>0</v>
      </c>
    </row>
    <row r="160" spans="1:30" ht="15.75" customHeight="1">
      <c r="A160" s="274"/>
      <c r="B160" s="275"/>
      <c r="C160" s="276"/>
      <c r="D160" s="277"/>
      <c r="E160" s="278" t="s">
        <v>277</v>
      </c>
      <c r="F160" s="239">
        <v>147</v>
      </c>
      <c r="G160" s="253"/>
      <c r="H160" s="279"/>
      <c r="I160" s="280"/>
      <c r="J160" s="476"/>
      <c r="K160" s="248"/>
      <c r="L160" s="249"/>
      <c r="M160" s="412">
        <v>12</v>
      </c>
      <c r="N160" s="406">
        <v>12</v>
      </c>
      <c r="O160" s="406">
        <v>12</v>
      </c>
      <c r="P160" s="406">
        <v>12</v>
      </c>
      <c r="Q160" s="402">
        <v>12</v>
      </c>
      <c r="R160" s="250">
        <v>9</v>
      </c>
      <c r="S160" s="251">
        <v>3</v>
      </c>
      <c r="T160" s="252"/>
      <c r="U160" s="237"/>
      <c r="V160" s="252"/>
      <c r="W160" s="237"/>
      <c r="Z160" s="248">
        <f>P160/N160*100</f>
        <v>100</v>
      </c>
      <c r="AA160" s="444"/>
      <c r="AB160" s="406">
        <v>12</v>
      </c>
      <c r="AC160" s="444">
        <f t="shared" si="61"/>
        <v>12</v>
      </c>
      <c r="AD160" s="406">
        <v>12</v>
      </c>
    </row>
    <row r="161" spans="1:30" s="291" customFormat="1" ht="13.5" customHeight="1">
      <c r="A161" s="281" t="s">
        <v>43</v>
      </c>
      <c r="B161" s="282"/>
      <c r="C161" s="283"/>
      <c r="D161" s="564" t="s">
        <v>44</v>
      </c>
      <c r="E161" s="665"/>
      <c r="F161" s="284">
        <v>148</v>
      </c>
      <c r="G161" s="253">
        <v>1</v>
      </c>
      <c r="H161" s="285">
        <v>10</v>
      </c>
      <c r="I161" s="286">
        <v>10</v>
      </c>
      <c r="J161" s="477">
        <v>5</v>
      </c>
      <c r="K161" s="287">
        <v>0</v>
      </c>
      <c r="L161" s="288">
        <v>5</v>
      </c>
      <c r="M161" s="413">
        <f>M160*16/100</f>
        <v>1.92</v>
      </c>
      <c r="N161" s="408">
        <f>N160*16/100</f>
        <v>1.92</v>
      </c>
      <c r="O161" s="408">
        <f>O160*16/100</f>
        <v>1.92</v>
      </c>
      <c r="P161" s="408">
        <v>2</v>
      </c>
      <c r="Q161" s="402">
        <f t="shared" si="64"/>
        <v>40</v>
      </c>
      <c r="R161" s="289">
        <f>R160*16/100</f>
        <v>1.44</v>
      </c>
      <c r="S161" s="290">
        <v>1</v>
      </c>
      <c r="T161" s="252">
        <v>0</v>
      </c>
      <c r="U161" s="237"/>
      <c r="V161" s="252">
        <v>1.81</v>
      </c>
      <c r="W161" s="237"/>
      <c r="X161" s="182"/>
      <c r="Y161" s="182"/>
      <c r="Z161" s="248">
        <f>P161/N161*100</f>
        <v>104.16666666666667</v>
      </c>
      <c r="AA161" s="446"/>
      <c r="AB161" s="408">
        <f>AB160*16/100</f>
        <v>1.92</v>
      </c>
      <c r="AC161" s="446"/>
      <c r="AD161" s="408">
        <v>2</v>
      </c>
    </row>
    <row r="162" spans="1:30" ht="13.5" customHeight="1">
      <c r="A162" s="292" t="s">
        <v>45</v>
      </c>
      <c r="B162" s="293"/>
      <c r="C162" s="233"/>
      <c r="D162" s="670" t="s">
        <v>79</v>
      </c>
      <c r="E162" s="671"/>
      <c r="F162" s="239">
        <v>149</v>
      </c>
      <c r="G162" s="264"/>
      <c r="H162" s="294"/>
      <c r="I162" s="234"/>
      <c r="J162" s="478"/>
      <c r="K162" s="295"/>
      <c r="L162" s="296"/>
      <c r="M162" s="414"/>
      <c r="N162" s="409"/>
      <c r="O162" s="409"/>
      <c r="P162" s="409"/>
      <c r="Q162" s="402"/>
      <c r="R162" s="250"/>
      <c r="S162" s="251"/>
      <c r="T162" s="252"/>
      <c r="U162" s="237"/>
      <c r="V162" s="252"/>
      <c r="W162" s="237"/>
      <c r="Z162" s="248"/>
      <c r="AA162" s="444"/>
      <c r="AB162" s="409"/>
      <c r="AC162" s="444"/>
      <c r="AD162" s="409"/>
    </row>
    <row r="163" spans="1:30" ht="13.5" customHeight="1">
      <c r="A163" s="298"/>
      <c r="B163" s="299">
        <v>1</v>
      </c>
      <c r="C163" s="233"/>
      <c r="D163" s="672" t="s">
        <v>278</v>
      </c>
      <c r="E163" s="673"/>
      <c r="F163" s="239">
        <v>150</v>
      </c>
      <c r="G163" s="300">
        <f aca="true" t="shared" si="68" ref="G163:S164">G99</f>
        <v>3703.19</v>
      </c>
      <c r="H163" s="294">
        <f t="shared" si="68"/>
        <v>3733</v>
      </c>
      <c r="I163" s="301">
        <f t="shared" si="68"/>
        <v>3733</v>
      </c>
      <c r="J163" s="479">
        <f t="shared" si="68"/>
        <v>3703.19</v>
      </c>
      <c r="K163" s="303">
        <f t="shared" si="68"/>
        <v>3567</v>
      </c>
      <c r="L163" s="303">
        <f t="shared" si="68"/>
        <v>110</v>
      </c>
      <c r="M163" s="414">
        <f t="shared" si="68"/>
        <v>3399</v>
      </c>
      <c r="N163" s="409">
        <f t="shared" si="68"/>
        <v>3399</v>
      </c>
      <c r="O163" s="409">
        <f t="shared" si="68"/>
        <v>1636.0099999999998</v>
      </c>
      <c r="P163" s="409">
        <f t="shared" si="68"/>
        <v>3399</v>
      </c>
      <c r="Q163" s="402">
        <f t="shared" si="64"/>
        <v>91.78573068084543</v>
      </c>
      <c r="R163" s="304">
        <f t="shared" si="68"/>
        <v>3307</v>
      </c>
      <c r="S163" s="297">
        <f t="shared" si="68"/>
        <v>92</v>
      </c>
      <c r="T163" s="305">
        <f aca="true" t="shared" si="69" ref="T163:V164">T99</f>
        <v>1801.04</v>
      </c>
      <c r="U163" s="306" t="e">
        <f t="shared" si="69"/>
        <v>#DIV/0!</v>
      </c>
      <c r="V163" s="305">
        <f t="shared" si="69"/>
        <v>51.809999999999995</v>
      </c>
      <c r="W163" s="307"/>
      <c r="Z163" s="248">
        <f aca="true" t="shared" si="70" ref="Z163:Z169">P163/N163*100</f>
        <v>100</v>
      </c>
      <c r="AA163" s="444">
        <f aca="true" t="shared" si="71" ref="AA163:AD164">AA99</f>
        <v>863.98</v>
      </c>
      <c r="AB163" s="409">
        <f t="shared" si="71"/>
        <v>1636.0099999999998</v>
      </c>
      <c r="AC163" s="444">
        <f t="shared" si="71"/>
        <v>2517.505</v>
      </c>
      <c r="AD163" s="409">
        <f t="shared" si="71"/>
        <v>3399</v>
      </c>
    </row>
    <row r="164" spans="1:30" ht="13.5" customHeight="1">
      <c r="A164" s="298"/>
      <c r="B164" s="299">
        <v>2</v>
      </c>
      <c r="C164" s="233"/>
      <c r="D164" s="668" t="s">
        <v>279</v>
      </c>
      <c r="E164" s="669"/>
      <c r="F164" s="239">
        <v>151</v>
      </c>
      <c r="G164" s="302">
        <f aca="true" t="shared" si="72" ref="G164:S164">G100</f>
        <v>3379.92</v>
      </c>
      <c r="H164" s="294">
        <f t="shared" si="72"/>
        <v>3433</v>
      </c>
      <c r="I164" s="301">
        <f t="shared" si="72"/>
        <v>3433</v>
      </c>
      <c r="J164" s="479">
        <f t="shared" si="72"/>
        <v>3379.92</v>
      </c>
      <c r="K164" s="303">
        <f t="shared" si="72"/>
        <v>3285</v>
      </c>
      <c r="L164" s="303">
        <f t="shared" si="72"/>
        <v>98</v>
      </c>
      <c r="M164" s="414">
        <f t="shared" si="72"/>
        <v>3104</v>
      </c>
      <c r="N164" s="409">
        <f t="shared" si="72"/>
        <v>3104</v>
      </c>
      <c r="O164" s="409">
        <f t="shared" si="68"/>
        <v>1496.6999999999998</v>
      </c>
      <c r="P164" s="409">
        <f t="shared" si="72"/>
        <v>3104</v>
      </c>
      <c r="Q164" s="402">
        <f t="shared" si="64"/>
        <v>91.836493171436</v>
      </c>
      <c r="R164" s="304">
        <f t="shared" si="72"/>
        <v>3020</v>
      </c>
      <c r="S164" s="297">
        <f t="shared" si="72"/>
        <v>84</v>
      </c>
      <c r="T164" s="305">
        <f t="shared" si="69"/>
        <v>1658.21</v>
      </c>
      <c r="U164" s="306" t="e">
        <f t="shared" si="69"/>
        <v>#DIV/0!</v>
      </c>
      <c r="V164" s="305">
        <f t="shared" si="69"/>
        <v>46.05</v>
      </c>
      <c r="W164" s="307"/>
      <c r="Z164" s="248">
        <f t="shared" si="70"/>
        <v>100</v>
      </c>
      <c r="AA164" s="444">
        <f t="shared" si="71"/>
        <v>785.6800000000001</v>
      </c>
      <c r="AB164" s="409">
        <f t="shared" si="71"/>
        <v>1496.6999999999998</v>
      </c>
      <c r="AC164" s="409">
        <f t="shared" si="71"/>
        <v>2300.35</v>
      </c>
      <c r="AD164" s="409">
        <f t="shared" si="71"/>
        <v>3104</v>
      </c>
    </row>
    <row r="165" spans="1:30" ht="18.75" customHeight="1">
      <c r="A165" s="674"/>
      <c r="B165" s="534">
        <v>3</v>
      </c>
      <c r="C165" s="537"/>
      <c r="D165" s="668" t="s">
        <v>80</v>
      </c>
      <c r="E165" s="669"/>
      <c r="F165" s="239">
        <v>152</v>
      </c>
      <c r="G165" s="264">
        <v>139</v>
      </c>
      <c r="H165" s="308">
        <v>122</v>
      </c>
      <c r="I165" s="309">
        <v>122</v>
      </c>
      <c r="J165" s="480">
        <v>122</v>
      </c>
      <c r="K165" s="183">
        <v>118</v>
      </c>
      <c r="L165" s="296">
        <v>4</v>
      </c>
      <c r="M165" s="415">
        <v>139</v>
      </c>
      <c r="N165" s="409">
        <v>139</v>
      </c>
      <c r="O165" s="409">
        <v>139</v>
      </c>
      <c r="P165" s="409">
        <v>139</v>
      </c>
      <c r="Q165" s="402">
        <f t="shared" si="64"/>
        <v>113.9344262295082</v>
      </c>
      <c r="R165" s="310">
        <v>132</v>
      </c>
      <c r="S165" s="311">
        <v>7</v>
      </c>
      <c r="T165" s="312">
        <v>119</v>
      </c>
      <c r="U165" s="307">
        <f>T165/R165</f>
        <v>0.9015151515151515</v>
      </c>
      <c r="V165" s="312">
        <v>4</v>
      </c>
      <c r="W165" s="307">
        <f>V165/S165</f>
        <v>0.5714285714285714</v>
      </c>
      <c r="Z165" s="248">
        <f t="shared" si="70"/>
        <v>100</v>
      </c>
      <c r="AA165" s="444">
        <v>139</v>
      </c>
      <c r="AB165" s="409">
        <v>139</v>
      </c>
      <c r="AC165" s="409">
        <v>139</v>
      </c>
      <c r="AD165" s="409">
        <v>139</v>
      </c>
    </row>
    <row r="166" spans="1:30" ht="18.75" customHeight="1">
      <c r="A166" s="674"/>
      <c r="B166" s="534">
        <v>4</v>
      </c>
      <c r="C166" s="537"/>
      <c r="D166" s="668" t="s">
        <v>280</v>
      </c>
      <c r="E166" s="669"/>
      <c r="F166" s="239">
        <v>153</v>
      </c>
      <c r="G166" s="264">
        <v>124</v>
      </c>
      <c r="H166" s="308">
        <v>117</v>
      </c>
      <c r="I166" s="309">
        <v>117</v>
      </c>
      <c r="J166" s="480">
        <v>117</v>
      </c>
      <c r="K166" s="183">
        <v>113</v>
      </c>
      <c r="L166" s="184">
        <v>4</v>
      </c>
      <c r="M166" s="415">
        <v>120</v>
      </c>
      <c r="N166" s="409">
        <v>120</v>
      </c>
      <c r="O166" s="409">
        <v>102</v>
      </c>
      <c r="P166" s="409">
        <v>102</v>
      </c>
      <c r="Q166" s="402">
        <f t="shared" si="64"/>
        <v>87.17948717948718</v>
      </c>
      <c r="R166" s="310">
        <v>114</v>
      </c>
      <c r="S166" s="311">
        <v>6</v>
      </c>
      <c r="T166" s="312">
        <v>115</v>
      </c>
      <c r="U166" s="307">
        <f>T166/R166</f>
        <v>1.0087719298245614</v>
      </c>
      <c r="V166" s="312">
        <v>4</v>
      </c>
      <c r="W166" s="307">
        <f>V166/S166</f>
        <v>0.6666666666666666</v>
      </c>
      <c r="Z166" s="248">
        <f t="shared" si="70"/>
        <v>85</v>
      </c>
      <c r="AA166" s="444">
        <v>117</v>
      </c>
      <c r="AB166" s="409">
        <v>102</v>
      </c>
      <c r="AC166" s="409">
        <v>100</v>
      </c>
      <c r="AD166" s="409">
        <v>120</v>
      </c>
    </row>
    <row r="167" spans="1:30" ht="26.25" customHeight="1">
      <c r="A167" s="674"/>
      <c r="B167" s="534">
        <v>5</v>
      </c>
      <c r="C167" s="537" t="s">
        <v>9</v>
      </c>
      <c r="D167" s="668" t="s">
        <v>281</v>
      </c>
      <c r="E167" s="669"/>
      <c r="F167" s="239">
        <v>154</v>
      </c>
      <c r="G167" s="264">
        <f aca="true" t="shared" si="73" ref="G167:L167">(G164/G166)/12*1000</f>
        <v>2271.451612903226</v>
      </c>
      <c r="H167" s="308">
        <f t="shared" si="73"/>
        <v>2445.156695156695</v>
      </c>
      <c r="I167" s="313">
        <f t="shared" si="73"/>
        <v>2445.156695156695</v>
      </c>
      <c r="J167" s="481">
        <f t="shared" si="73"/>
        <v>2407.3504273504277</v>
      </c>
      <c r="K167" s="315">
        <f t="shared" si="73"/>
        <v>2422.5663716814156</v>
      </c>
      <c r="L167" s="315">
        <f t="shared" si="73"/>
        <v>2041.6666666666665</v>
      </c>
      <c r="M167" s="415">
        <f>(M164/M166)/12*1000</f>
        <v>2155.5555555555557</v>
      </c>
      <c r="N167" s="409">
        <f>(N164/N166)/12*1000</f>
        <v>2155.5555555555557</v>
      </c>
      <c r="O167" s="409">
        <f>(O164/O166)/12*1000</f>
        <v>1222.7941176470588</v>
      </c>
      <c r="P167" s="409">
        <f>(P164/P166)/12*1000</f>
        <v>2535.9477124183004</v>
      </c>
      <c r="Q167" s="402">
        <f t="shared" si="64"/>
        <v>105.34185981429422</v>
      </c>
      <c r="R167" s="317">
        <f>(R164/R166)/12*1000</f>
        <v>2207.602339181287</v>
      </c>
      <c r="S167" s="316">
        <f>(S164/S166)/12*1000</f>
        <v>1166.6666666666667</v>
      </c>
      <c r="T167" s="318">
        <f>(T164/T166)/6*1000</f>
        <v>2403.202898550725</v>
      </c>
      <c r="U167" s="307">
        <f>T167/R167</f>
        <v>1.088603167290527</v>
      </c>
      <c r="V167" s="318">
        <f>(V164/V166)/5*1000</f>
        <v>2302.4999999999995</v>
      </c>
      <c r="W167" s="307">
        <f>V167/S167</f>
        <v>1.973571428571428</v>
      </c>
      <c r="Z167" s="248">
        <f t="shared" si="70"/>
        <v>117.64705882352939</v>
      </c>
      <c r="AA167" s="444">
        <f>(AA164/AA166)/12*1000</f>
        <v>559.6011396011396</v>
      </c>
      <c r="AB167" s="409">
        <f>(AB164/AB166)/12*1000</f>
        <v>1222.7941176470588</v>
      </c>
      <c r="AC167" s="415">
        <f>(AC164/AC166)/12*1000</f>
        <v>1916.9583333333333</v>
      </c>
      <c r="AD167" s="409">
        <f>(AD164/AD166)/12*1000</f>
        <v>2155.5555555555557</v>
      </c>
    </row>
    <row r="168" spans="1:30" ht="26.25" customHeight="1">
      <c r="A168" s="674"/>
      <c r="B168" s="534"/>
      <c r="C168" s="537" t="s">
        <v>283</v>
      </c>
      <c r="D168" s="668" t="s">
        <v>431</v>
      </c>
      <c r="E168" s="669"/>
      <c r="F168" s="239">
        <v>155</v>
      </c>
      <c r="G168" s="314">
        <f aca="true" t="shared" si="74" ref="G168:L168">(G163-G105-G110)/G166/12*1000</f>
        <v>2488.7029569892475</v>
      </c>
      <c r="H168" s="308">
        <f t="shared" si="74"/>
        <v>2658.831908831909</v>
      </c>
      <c r="I168" s="313">
        <f t="shared" si="74"/>
        <v>2658.831908831909</v>
      </c>
      <c r="J168" s="481">
        <f t="shared" si="74"/>
        <v>2637.5997150997155</v>
      </c>
      <c r="K168" s="315">
        <f t="shared" si="74"/>
        <v>2630.5309734513276</v>
      </c>
      <c r="L168" s="315">
        <f t="shared" si="74"/>
        <v>2291.6666666666665</v>
      </c>
      <c r="M168" s="415">
        <f>(M163-M105-M110)/M166/12*1000</f>
        <v>2282.0512820512818</v>
      </c>
      <c r="N168" s="409">
        <f>(N163-N105-N110)/N166/12*1000</f>
        <v>2360.4166666666665</v>
      </c>
      <c r="O168" s="409">
        <f>(O163-O105-O110)/O166/12*1000</f>
        <v>1336.6094771241828</v>
      </c>
      <c r="P168" s="409">
        <f>(P163-P105-P110)/P166/12*1000</f>
        <v>2776.9607843137255</v>
      </c>
      <c r="Q168" s="402">
        <f t="shared" si="64"/>
        <v>105.28363225155799</v>
      </c>
      <c r="R168" s="317">
        <f>(R163-R105-R110)/R166/12*1000</f>
        <v>2417.397660818713</v>
      </c>
      <c r="S168" s="316">
        <f>(S163-S105-S110)/S166/12*1000</f>
        <v>1472.2222222222224</v>
      </c>
      <c r="T168" s="318">
        <f>(T163-T105-T110)/T166/6*1000</f>
        <v>2610.2028985507245</v>
      </c>
      <c r="U168" s="307">
        <f>T168/R168</f>
        <v>1.0797573526511617</v>
      </c>
      <c r="V168" s="318">
        <f>(V163-V105-V110)/V166/6*1000</f>
        <v>2158.75</v>
      </c>
      <c r="W168" s="307">
        <f>V168/S168</f>
        <v>1.4677358490566035</v>
      </c>
      <c r="Z168" s="248">
        <f t="shared" si="70"/>
        <v>117.64705882352942</v>
      </c>
      <c r="AA168" s="444">
        <f>AA163/AA166/12*1000</f>
        <v>615.3703703703704</v>
      </c>
      <c r="AB168" s="409">
        <f>(AB163-AB105-AB110)/AB166/12*1000</f>
        <v>1336.6094771241828</v>
      </c>
      <c r="AC168" s="432">
        <f>(AC163-AC105-AC110)/AC166/12*1000</f>
        <v>2097.9208333333336</v>
      </c>
      <c r="AD168" s="409">
        <f>(AD163-AD105-AD110)/AD166/12*1000</f>
        <v>2360.4166666666665</v>
      </c>
    </row>
    <row r="169" spans="1:30" ht="29.25" customHeight="1">
      <c r="A169" s="674"/>
      <c r="B169" s="534">
        <v>6</v>
      </c>
      <c r="C169" s="537" t="s">
        <v>9</v>
      </c>
      <c r="D169" s="668" t="s">
        <v>284</v>
      </c>
      <c r="E169" s="669"/>
      <c r="F169" s="239">
        <v>156</v>
      </c>
      <c r="G169" s="314">
        <f aca="true" t="shared" si="75" ref="G169:L169">G14/G166</f>
        <v>76.73266129032258</v>
      </c>
      <c r="H169" s="308">
        <f t="shared" si="75"/>
        <v>86.62393162393163</v>
      </c>
      <c r="I169" s="313">
        <f t="shared" si="75"/>
        <v>86.62393162393163</v>
      </c>
      <c r="J169" s="481">
        <f t="shared" si="75"/>
        <v>81.32350427350427</v>
      </c>
      <c r="K169" s="315">
        <f t="shared" si="75"/>
        <v>68.26548672566372</v>
      </c>
      <c r="L169" s="315">
        <f t="shared" si="75"/>
        <v>299.25</v>
      </c>
      <c r="M169" s="415">
        <f>M14/M166</f>
        <v>63.608333333333334</v>
      </c>
      <c r="N169" s="409">
        <f>N14/N166</f>
        <v>63.608333333333334</v>
      </c>
      <c r="O169" s="409">
        <f>O14/O166</f>
        <v>35.120294117647056</v>
      </c>
      <c r="P169" s="409">
        <f>P14/P166</f>
        <v>70.37254901960785</v>
      </c>
      <c r="Q169" s="402">
        <f t="shared" si="64"/>
        <v>86.53408340955579</v>
      </c>
      <c r="R169" s="364">
        <f>R14/R166</f>
        <v>62.28947368421053</v>
      </c>
      <c r="S169" s="316">
        <f>S14/S166</f>
        <v>88.66666666666667</v>
      </c>
      <c r="T169" s="318">
        <f>T14/T166/6</f>
        <v>5.794971014492753</v>
      </c>
      <c r="U169" s="307">
        <f>T169/R169</f>
        <v>0.09303291024534205</v>
      </c>
      <c r="V169" s="318">
        <f>V14/V166/6</f>
        <v>28.71375</v>
      </c>
      <c r="W169" s="307">
        <f>V169/S169</f>
        <v>0.3238392857142857</v>
      </c>
      <c r="Z169" s="248">
        <f t="shared" si="70"/>
        <v>110.63416588959703</v>
      </c>
      <c r="AA169" s="444">
        <f>AA14/AA166</f>
        <v>16.416666666666668</v>
      </c>
      <c r="AB169" s="409">
        <f>AB14/AB166</f>
        <v>35.120294117647056</v>
      </c>
      <c r="AC169" s="409">
        <f>AC14/AC166</f>
        <v>56.076350000000005</v>
      </c>
      <c r="AD169" s="409">
        <f>AD14/AD166</f>
        <v>63.608333333333334</v>
      </c>
    </row>
    <row r="170" spans="1:30" ht="26.25" customHeight="1">
      <c r="A170" s="674"/>
      <c r="B170" s="534"/>
      <c r="C170" s="537" t="s">
        <v>11</v>
      </c>
      <c r="D170" s="668" t="s">
        <v>285</v>
      </c>
      <c r="E170" s="669"/>
      <c r="F170" s="239">
        <v>157</v>
      </c>
      <c r="G170" s="264"/>
      <c r="H170" s="319">
        <v>0</v>
      </c>
      <c r="I170" s="313">
        <v>0</v>
      </c>
      <c r="J170" s="482"/>
      <c r="K170" s="320"/>
      <c r="L170" s="321"/>
      <c r="M170" s="360"/>
      <c r="N170" s="320"/>
      <c r="O170" s="320"/>
      <c r="P170" s="320"/>
      <c r="Q170" s="402"/>
      <c r="R170" s="250"/>
      <c r="S170" s="251"/>
      <c r="T170" s="252"/>
      <c r="U170" s="237"/>
      <c r="V170" s="252"/>
      <c r="W170" s="237"/>
      <c r="Z170" s="331"/>
      <c r="AA170" s="444"/>
      <c r="AB170" s="320"/>
      <c r="AC170" s="444"/>
      <c r="AD170" s="320"/>
    </row>
    <row r="171" spans="1:30" ht="18.75" customHeight="1">
      <c r="A171" s="674"/>
      <c r="B171" s="534"/>
      <c r="C171" s="537" t="s">
        <v>165</v>
      </c>
      <c r="D171" s="668" t="s">
        <v>286</v>
      </c>
      <c r="E171" s="669"/>
      <c r="F171" s="239">
        <v>158</v>
      </c>
      <c r="G171" s="264"/>
      <c r="H171" s="322"/>
      <c r="I171" s="242"/>
      <c r="J171" s="482"/>
      <c r="K171" s="323"/>
      <c r="L171" s="324"/>
      <c r="M171" s="361"/>
      <c r="N171" s="366"/>
      <c r="O171" s="366"/>
      <c r="P171" s="366"/>
      <c r="Q171" s="404"/>
      <c r="R171" s="250"/>
      <c r="S171" s="251"/>
      <c r="T171" s="252"/>
      <c r="U171" s="237"/>
      <c r="V171" s="252"/>
      <c r="W171" s="237"/>
      <c r="Z171" s="331"/>
      <c r="AA171" s="444"/>
      <c r="AB171" s="366"/>
      <c r="AC171" s="444"/>
      <c r="AD171" s="366"/>
    </row>
    <row r="172" spans="1:30" ht="15" customHeight="1">
      <c r="A172" s="674"/>
      <c r="B172" s="534"/>
      <c r="C172" s="537"/>
      <c r="D172" s="535"/>
      <c r="E172" s="536" t="s">
        <v>287</v>
      </c>
      <c r="F172" s="239">
        <v>159</v>
      </c>
      <c r="G172" s="246"/>
      <c r="H172" s="322"/>
      <c r="I172" s="242"/>
      <c r="J172" s="483"/>
      <c r="K172" s="323"/>
      <c r="L172" s="324"/>
      <c r="M172" s="361"/>
      <c r="N172" s="366"/>
      <c r="O172" s="366"/>
      <c r="P172" s="366"/>
      <c r="Q172" s="404"/>
      <c r="R172" s="250"/>
      <c r="S172" s="251"/>
      <c r="T172" s="252"/>
      <c r="U172" s="237"/>
      <c r="V172" s="252"/>
      <c r="W172" s="237"/>
      <c r="Z172" s="331"/>
      <c r="AA172" s="444"/>
      <c r="AB172" s="366"/>
      <c r="AC172" s="444"/>
      <c r="AD172" s="366"/>
    </row>
    <row r="173" spans="1:30" ht="15" customHeight="1">
      <c r="A173" s="674"/>
      <c r="B173" s="534"/>
      <c r="C173" s="537"/>
      <c r="D173" s="535"/>
      <c r="E173" s="536" t="s">
        <v>288</v>
      </c>
      <c r="F173" s="239">
        <v>160</v>
      </c>
      <c r="G173" s="246"/>
      <c r="H173" s="322"/>
      <c r="I173" s="242"/>
      <c r="J173" s="483"/>
      <c r="K173" s="323"/>
      <c r="L173" s="324"/>
      <c r="M173" s="361"/>
      <c r="N173" s="366"/>
      <c r="O173" s="366"/>
      <c r="P173" s="366"/>
      <c r="Q173" s="404"/>
      <c r="R173" s="250"/>
      <c r="S173" s="251"/>
      <c r="T173" s="252"/>
      <c r="U173" s="237"/>
      <c r="V173" s="252"/>
      <c r="W173" s="237"/>
      <c r="Z173" s="331"/>
      <c r="AA173" s="444"/>
      <c r="AB173" s="366"/>
      <c r="AC173" s="444"/>
      <c r="AD173" s="366"/>
    </row>
    <row r="174" spans="1:30" ht="15" customHeight="1">
      <c r="A174" s="674"/>
      <c r="B174" s="534"/>
      <c r="C174" s="537"/>
      <c r="D174" s="535"/>
      <c r="E174" s="536" t="s">
        <v>289</v>
      </c>
      <c r="F174" s="239">
        <v>161</v>
      </c>
      <c r="G174" s="246"/>
      <c r="H174" s="322"/>
      <c r="I174" s="242"/>
      <c r="J174" s="483"/>
      <c r="K174" s="323"/>
      <c r="L174" s="324"/>
      <c r="M174" s="361"/>
      <c r="N174" s="366"/>
      <c r="O174" s="366"/>
      <c r="P174" s="366"/>
      <c r="Q174" s="404"/>
      <c r="R174" s="250"/>
      <c r="S174" s="251"/>
      <c r="T174" s="252"/>
      <c r="U174" s="237"/>
      <c r="V174" s="252"/>
      <c r="W174" s="237"/>
      <c r="Z174" s="331"/>
      <c r="AA174" s="444"/>
      <c r="AB174" s="366"/>
      <c r="AC174" s="444"/>
      <c r="AD174" s="366"/>
    </row>
    <row r="175" spans="1:30" ht="15">
      <c r="A175" s="674"/>
      <c r="B175" s="534"/>
      <c r="C175" s="537"/>
      <c r="D175" s="535"/>
      <c r="E175" s="536" t="s">
        <v>290</v>
      </c>
      <c r="F175" s="239">
        <v>162</v>
      </c>
      <c r="G175" s="264">
        <f>G174/G14</f>
        <v>0</v>
      </c>
      <c r="H175" s="319">
        <f>H174/H14</f>
        <v>0</v>
      </c>
      <c r="I175" s="313">
        <f>I174/I14</f>
        <v>0</v>
      </c>
      <c r="J175" s="483"/>
      <c r="K175" s="320"/>
      <c r="L175" s="321"/>
      <c r="M175" s="361"/>
      <c r="N175" s="366"/>
      <c r="O175" s="366"/>
      <c r="P175" s="366"/>
      <c r="Q175" s="404"/>
      <c r="R175" s="250"/>
      <c r="S175" s="251"/>
      <c r="T175" s="252"/>
      <c r="U175" s="237"/>
      <c r="V175" s="252"/>
      <c r="W175" s="237"/>
      <c r="Z175" s="331"/>
      <c r="AA175" s="444"/>
      <c r="AB175" s="366"/>
      <c r="AC175" s="444"/>
      <c r="AD175" s="366"/>
    </row>
    <row r="176" spans="1:30" ht="15.75" customHeight="1">
      <c r="A176" s="325"/>
      <c r="B176" s="326">
        <v>7</v>
      </c>
      <c r="C176" s="327"/>
      <c r="D176" s="564" t="s">
        <v>87</v>
      </c>
      <c r="E176" s="665"/>
      <c r="F176" s="239">
        <v>163</v>
      </c>
      <c r="G176" s="246"/>
      <c r="H176" s="308"/>
      <c r="I176" s="313"/>
      <c r="J176" s="484"/>
      <c r="K176" s="295"/>
      <c r="L176" s="296"/>
      <c r="M176" s="359"/>
      <c r="N176" s="295"/>
      <c r="O176" s="295"/>
      <c r="P176" s="295"/>
      <c r="Q176" s="403"/>
      <c r="R176" s="250"/>
      <c r="S176" s="251"/>
      <c r="T176" s="252"/>
      <c r="U176" s="237"/>
      <c r="V176" s="252"/>
      <c r="W176" s="237"/>
      <c r="Z176" s="331"/>
      <c r="AA176" s="444"/>
      <c r="AB176" s="295"/>
      <c r="AC176" s="444"/>
      <c r="AD176" s="295"/>
    </row>
    <row r="177" spans="1:30" ht="15" customHeight="1">
      <c r="A177" s="328"/>
      <c r="B177" s="329">
        <v>8</v>
      </c>
      <c r="C177" s="269"/>
      <c r="D177" s="564" t="s">
        <v>291</v>
      </c>
      <c r="E177" s="665"/>
      <c r="F177" s="239">
        <v>164</v>
      </c>
      <c r="G177" s="246"/>
      <c r="H177" s="330"/>
      <c r="I177" s="313"/>
      <c r="J177" s="485"/>
      <c r="K177" s="331"/>
      <c r="L177" s="332"/>
      <c r="M177" s="362"/>
      <c r="N177" s="331"/>
      <c r="O177" s="331"/>
      <c r="P177" s="331"/>
      <c r="Q177" s="405"/>
      <c r="R177" s="250"/>
      <c r="S177" s="251"/>
      <c r="T177" s="252"/>
      <c r="U177" s="237"/>
      <c r="V177" s="252"/>
      <c r="W177" s="237"/>
      <c r="Z177" s="418"/>
      <c r="AA177" s="444"/>
      <c r="AB177" s="331"/>
      <c r="AC177" s="444"/>
      <c r="AD177" s="331"/>
    </row>
    <row r="178" spans="1:30" ht="15">
      <c r="A178" s="333"/>
      <c r="B178" s="329"/>
      <c r="C178" s="269"/>
      <c r="D178" s="543"/>
      <c r="E178" s="539" t="s">
        <v>292</v>
      </c>
      <c r="F178" s="239">
        <v>165</v>
      </c>
      <c r="G178" s="246"/>
      <c r="H178" s="330"/>
      <c r="I178" s="313"/>
      <c r="J178" s="485"/>
      <c r="K178" s="331"/>
      <c r="L178" s="332"/>
      <c r="M178" s="362"/>
      <c r="N178" s="331"/>
      <c r="O178" s="331"/>
      <c r="P178" s="331"/>
      <c r="Q178" s="405"/>
      <c r="R178" s="250"/>
      <c r="S178" s="251"/>
      <c r="T178" s="252"/>
      <c r="U178" s="237"/>
      <c r="V178" s="252"/>
      <c r="W178" s="237"/>
      <c r="Z178" s="418"/>
      <c r="AA178" s="444"/>
      <c r="AB178" s="331"/>
      <c r="AC178" s="444"/>
      <c r="AD178" s="331"/>
    </row>
    <row r="179" spans="1:30" ht="15" customHeight="1">
      <c r="A179" s="328"/>
      <c r="B179" s="329"/>
      <c r="C179" s="269"/>
      <c r="D179" s="543"/>
      <c r="E179" s="539" t="s">
        <v>293</v>
      </c>
      <c r="F179" s="239">
        <v>166</v>
      </c>
      <c r="G179" s="246"/>
      <c r="H179" s="330"/>
      <c r="I179" s="313"/>
      <c r="J179" s="485"/>
      <c r="K179" s="331"/>
      <c r="L179" s="332"/>
      <c r="M179" s="362"/>
      <c r="N179" s="331"/>
      <c r="O179" s="331"/>
      <c r="P179" s="331"/>
      <c r="Q179" s="405"/>
      <c r="R179" s="250"/>
      <c r="S179" s="251"/>
      <c r="T179" s="252"/>
      <c r="U179" s="237"/>
      <c r="V179" s="252"/>
      <c r="W179" s="237"/>
      <c r="Z179" s="418"/>
      <c r="AA179" s="444"/>
      <c r="AB179" s="331"/>
      <c r="AC179" s="444"/>
      <c r="AD179" s="331"/>
    </row>
    <row r="180" spans="1:30" ht="15" customHeight="1">
      <c r="A180" s="328"/>
      <c r="B180" s="329"/>
      <c r="C180" s="269"/>
      <c r="D180" s="543"/>
      <c r="E180" s="544" t="s">
        <v>294</v>
      </c>
      <c r="F180" s="239">
        <v>167</v>
      </c>
      <c r="G180" s="246"/>
      <c r="H180" s="330"/>
      <c r="I180" s="313"/>
      <c r="J180" s="485"/>
      <c r="K180" s="331"/>
      <c r="L180" s="332"/>
      <c r="M180" s="362"/>
      <c r="N180" s="331"/>
      <c r="O180" s="331"/>
      <c r="P180" s="405"/>
      <c r="Q180" s="331"/>
      <c r="R180" s="250"/>
      <c r="S180" s="251"/>
      <c r="T180" s="252"/>
      <c r="U180" s="237"/>
      <c r="V180" s="252"/>
      <c r="W180" s="237"/>
      <c r="Z180" s="418"/>
      <c r="AA180" s="444"/>
      <c r="AB180" s="331"/>
      <c r="AC180" s="444"/>
      <c r="AD180" s="331"/>
    </row>
    <row r="181" spans="1:30" ht="15" customHeight="1">
      <c r="A181" s="328"/>
      <c r="B181" s="329"/>
      <c r="C181" s="269"/>
      <c r="D181" s="543"/>
      <c r="E181" s="544" t="s">
        <v>295</v>
      </c>
      <c r="F181" s="239">
        <v>168</v>
      </c>
      <c r="G181" s="246"/>
      <c r="H181" s="330"/>
      <c r="I181" s="313"/>
      <c r="J181" s="485"/>
      <c r="K181" s="331"/>
      <c r="L181" s="332"/>
      <c r="M181" s="362"/>
      <c r="N181" s="331"/>
      <c r="O181" s="331"/>
      <c r="P181" s="405"/>
      <c r="Q181" s="331"/>
      <c r="R181" s="250"/>
      <c r="S181" s="251"/>
      <c r="T181" s="252"/>
      <c r="U181" s="237"/>
      <c r="V181" s="252"/>
      <c r="W181" s="237"/>
      <c r="Z181" s="418"/>
      <c r="AA181" s="444"/>
      <c r="AB181" s="331"/>
      <c r="AC181" s="444"/>
      <c r="AD181" s="331"/>
    </row>
    <row r="182" spans="1:30" ht="15" customHeight="1">
      <c r="A182" s="334"/>
      <c r="B182" s="329"/>
      <c r="C182" s="269"/>
      <c r="D182" s="543"/>
      <c r="E182" s="544" t="s">
        <v>296</v>
      </c>
      <c r="F182" s="239">
        <v>169</v>
      </c>
      <c r="G182" s="246"/>
      <c r="H182" s="330"/>
      <c r="I182" s="313"/>
      <c r="J182" s="485"/>
      <c r="K182" s="331"/>
      <c r="L182" s="332"/>
      <c r="M182" s="362"/>
      <c r="N182" s="331"/>
      <c r="O182" s="331"/>
      <c r="P182" s="405"/>
      <c r="Q182" s="331"/>
      <c r="R182" s="250"/>
      <c r="S182" s="251"/>
      <c r="T182" s="252"/>
      <c r="U182" s="237"/>
      <c r="V182" s="252"/>
      <c r="W182" s="237"/>
      <c r="Z182" s="418"/>
      <c r="AA182" s="444"/>
      <c r="AB182" s="331"/>
      <c r="AC182" s="444"/>
      <c r="AD182" s="331"/>
    </row>
    <row r="183" spans="1:30" ht="24.75" customHeight="1" thickBot="1">
      <c r="A183" s="328"/>
      <c r="B183" s="335">
        <v>9</v>
      </c>
      <c r="C183" s="336"/>
      <c r="D183" s="666" t="s">
        <v>297</v>
      </c>
      <c r="E183" s="667"/>
      <c r="F183" s="337">
        <v>170</v>
      </c>
      <c r="G183" s="338"/>
      <c r="H183" s="339"/>
      <c r="I183" s="340"/>
      <c r="J183" s="486"/>
      <c r="K183" s="341"/>
      <c r="L183" s="342"/>
      <c r="M183" s="363">
        <v>0</v>
      </c>
      <c r="N183" s="331"/>
      <c r="O183" s="331"/>
      <c r="P183" s="405">
        <v>0</v>
      </c>
      <c r="Q183" s="331"/>
      <c r="R183" s="343">
        <v>0</v>
      </c>
      <c r="S183" s="344">
        <v>0</v>
      </c>
      <c r="T183" s="252">
        <v>0</v>
      </c>
      <c r="U183" s="237">
        <v>0</v>
      </c>
      <c r="V183" s="252">
        <v>0</v>
      </c>
      <c r="W183" s="237">
        <v>0</v>
      </c>
      <c r="Z183" s="418"/>
      <c r="AA183" s="444"/>
      <c r="AB183" s="331"/>
      <c r="AC183" s="444"/>
      <c r="AD183" s="331">
        <v>0</v>
      </c>
    </row>
    <row r="184" spans="1:5" ht="15" customHeight="1">
      <c r="A184" s="345"/>
      <c r="D184" s="346"/>
      <c r="E184" s="346"/>
    </row>
    <row r="185" spans="2:5" ht="15" customHeight="1">
      <c r="B185" s="272" t="s">
        <v>298</v>
      </c>
      <c r="D185" s="346"/>
      <c r="E185" s="346"/>
    </row>
    <row r="186" spans="4:26" ht="14.25" customHeight="1">
      <c r="D186" s="346"/>
      <c r="E186" s="346"/>
      <c r="Z186" s="394"/>
    </row>
    <row r="187" spans="5:25" ht="64.5" customHeight="1">
      <c r="E187" s="394" t="s">
        <v>442</v>
      </c>
      <c r="F187" s="394"/>
      <c r="G187" s="394"/>
      <c r="H187" s="394"/>
      <c r="I187" s="394"/>
      <c r="J187" s="394"/>
      <c r="K187" s="394"/>
      <c r="L187" s="394"/>
      <c r="M187" s="394"/>
      <c r="N187" s="394"/>
      <c r="O187" s="394"/>
      <c r="P187" s="394"/>
      <c r="Q187" s="394"/>
      <c r="R187" s="394"/>
      <c r="S187" s="394"/>
      <c r="T187" s="394"/>
      <c r="U187" s="394"/>
      <c r="V187" s="394"/>
      <c r="W187" s="394"/>
      <c r="X187" s="394"/>
      <c r="Y187" s="394"/>
    </row>
    <row r="188" spans="5:23" ht="15">
      <c r="E188" s="353"/>
      <c r="F188" s="354"/>
      <c r="G188" s="355"/>
      <c r="H188" s="354"/>
      <c r="J188" s="631"/>
      <c r="K188" s="631"/>
      <c r="L188" s="631"/>
      <c r="M188" s="631"/>
      <c r="N188" s="545"/>
      <c r="O188" s="545"/>
      <c r="P188" s="545"/>
      <c r="Q188" s="545"/>
      <c r="R188" s="545"/>
      <c r="S188" s="545"/>
      <c r="T188" s="356"/>
      <c r="U188" s="357"/>
      <c r="V188" s="356"/>
      <c r="W188" s="357"/>
    </row>
    <row r="750" ht="3.75" customHeight="1"/>
    <row r="762" ht="4.5" customHeight="1" hidden="1"/>
  </sheetData>
  <sheetProtection selectLockedCells="1" selectUnlockedCells="1"/>
  <mergeCells count="137">
    <mergeCell ref="Z9:Z11"/>
    <mergeCell ref="AA9:AD10"/>
    <mergeCell ref="G9:G11"/>
    <mergeCell ref="H9:L9"/>
    <mergeCell ref="M9:O9"/>
    <mergeCell ref="M10:N10"/>
    <mergeCell ref="P9:P11"/>
    <mergeCell ref="Q9:Q11"/>
    <mergeCell ref="B12:C12"/>
    <mergeCell ref="D12:E12"/>
    <mergeCell ref="D13:E13"/>
    <mergeCell ref="A14:A40"/>
    <mergeCell ref="D14:E14"/>
    <mergeCell ref="B15:B25"/>
    <mergeCell ref="D15:E15"/>
    <mergeCell ref="D20:E20"/>
    <mergeCell ref="D21:E21"/>
    <mergeCell ref="C22:C23"/>
    <mergeCell ref="B35:B39"/>
    <mergeCell ref="D35:E35"/>
    <mergeCell ref="D36:E36"/>
    <mergeCell ref="D37:E37"/>
    <mergeCell ref="D38:E38"/>
    <mergeCell ref="D39:E39"/>
    <mergeCell ref="D24:E24"/>
    <mergeCell ref="D25:E25"/>
    <mergeCell ref="D26:E26"/>
    <mergeCell ref="D34:E34"/>
    <mergeCell ref="A42:A157"/>
    <mergeCell ref="C42:E42"/>
    <mergeCell ref="B43:B140"/>
    <mergeCell ref="C43:E43"/>
    <mergeCell ref="D44:E44"/>
    <mergeCell ref="D45:E45"/>
    <mergeCell ref="D46:E46"/>
    <mergeCell ref="D49:E49"/>
    <mergeCell ref="D54:E54"/>
    <mergeCell ref="D57:E57"/>
    <mergeCell ref="D40:E40"/>
    <mergeCell ref="B41:E41"/>
    <mergeCell ref="D50:E50"/>
    <mergeCell ref="D51:E51"/>
    <mergeCell ref="D52:E52"/>
    <mergeCell ref="D53:E53"/>
    <mergeCell ref="D79:E79"/>
    <mergeCell ref="D80:E80"/>
    <mergeCell ref="D58:E58"/>
    <mergeCell ref="D59:E59"/>
    <mergeCell ref="D60:E60"/>
    <mergeCell ref="D62:E62"/>
    <mergeCell ref="D69:E69"/>
    <mergeCell ref="D74:E74"/>
    <mergeCell ref="D75:E75"/>
    <mergeCell ref="D76:E76"/>
    <mergeCell ref="D77:E77"/>
    <mergeCell ref="D78:E78"/>
    <mergeCell ref="D99:E99"/>
    <mergeCell ref="D100:E100"/>
    <mergeCell ref="D81:E81"/>
    <mergeCell ref="D90:E90"/>
    <mergeCell ref="C91:E91"/>
    <mergeCell ref="D92:E92"/>
    <mergeCell ref="D93:E93"/>
    <mergeCell ref="D94:E94"/>
    <mergeCell ref="D95:E95"/>
    <mergeCell ref="D96:E96"/>
    <mergeCell ref="D97:E97"/>
    <mergeCell ref="C98:E98"/>
    <mergeCell ref="D112:E112"/>
    <mergeCell ref="D113:E113"/>
    <mergeCell ref="C101:C103"/>
    <mergeCell ref="D101:E101"/>
    <mergeCell ref="D102:E102"/>
    <mergeCell ref="D103:E103"/>
    <mergeCell ref="D104:E104"/>
    <mergeCell ref="D105:E105"/>
    <mergeCell ref="D108:E108"/>
    <mergeCell ref="D109:E109"/>
    <mergeCell ref="D110:E110"/>
    <mergeCell ref="D111:E111"/>
    <mergeCell ref="D114:E114"/>
    <mergeCell ref="D115:E115"/>
    <mergeCell ref="D116:E116"/>
    <mergeCell ref="C117:C123"/>
    <mergeCell ref="D117:E117"/>
    <mergeCell ref="D120:E120"/>
    <mergeCell ref="D123:E123"/>
    <mergeCell ref="C126:C131"/>
    <mergeCell ref="D126:E126"/>
    <mergeCell ref="D127:E127"/>
    <mergeCell ref="D128:E128"/>
    <mergeCell ref="D129:E129"/>
    <mergeCell ref="D130:E130"/>
    <mergeCell ref="D131:E131"/>
    <mergeCell ref="D136:E136"/>
    <mergeCell ref="D137:E137"/>
    <mergeCell ref="D124:E124"/>
    <mergeCell ref="D125:E125"/>
    <mergeCell ref="C132:E132"/>
    <mergeCell ref="D133:E133"/>
    <mergeCell ref="D134:E134"/>
    <mergeCell ref="D135:E135"/>
    <mergeCell ref="B150:B156"/>
    <mergeCell ref="D150:E150"/>
    <mergeCell ref="D153:E153"/>
    <mergeCell ref="D156:E156"/>
    <mergeCell ref="D138:E138"/>
    <mergeCell ref="D139:E139"/>
    <mergeCell ref="D140:E140"/>
    <mergeCell ref="D149:E149"/>
    <mergeCell ref="D176:E176"/>
    <mergeCell ref="A165:A175"/>
    <mergeCell ref="D165:E165"/>
    <mergeCell ref="D166:E166"/>
    <mergeCell ref="D167:E167"/>
    <mergeCell ref="D168:E168"/>
    <mergeCell ref="D169:E169"/>
    <mergeCell ref="D170:E170"/>
    <mergeCell ref="D171:E171"/>
    <mergeCell ref="J188:M188"/>
    <mergeCell ref="J10:L10"/>
    <mergeCell ref="D177:E177"/>
    <mergeCell ref="D183:E183"/>
    <mergeCell ref="D157:E157"/>
    <mergeCell ref="D158:E158"/>
    <mergeCell ref="D161:E161"/>
    <mergeCell ref="D162:E162"/>
    <mergeCell ref="D163:E163"/>
    <mergeCell ref="D164:E164"/>
    <mergeCell ref="A6:M6"/>
    <mergeCell ref="P3:Q3"/>
    <mergeCell ref="P4:Q4"/>
    <mergeCell ref="T9:W9"/>
    <mergeCell ref="A9:C11"/>
    <mergeCell ref="D9:E11"/>
    <mergeCell ref="F9:F11"/>
    <mergeCell ref="H10:I10"/>
  </mergeCells>
  <printOptions/>
  <pageMargins left="0.25" right="0.25" top="0.75" bottom="0.75" header="0.3" footer="0.3"/>
  <pageSetup horizontalDpi="300" verticalDpi="300" orientation="landscape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4.140625" style="115" customWidth="1"/>
    <col min="2" max="2" width="3.7109375" style="115" customWidth="1"/>
    <col min="3" max="3" width="65.57421875" style="116" customWidth="1"/>
    <col min="4" max="4" width="12.57421875" style="115" customWidth="1"/>
    <col min="5" max="5" width="11.28125" style="115" hidden="1" customWidth="1"/>
    <col min="6" max="6" width="13.140625" style="115" hidden="1" customWidth="1"/>
    <col min="7" max="7" width="10.57421875" style="115" customWidth="1"/>
    <col min="8" max="8" width="13.00390625" style="115" customWidth="1"/>
    <col min="9" max="9" width="10.57421875" style="115" customWidth="1"/>
    <col min="10" max="10" width="9.421875" style="115" customWidth="1"/>
    <col min="11" max="11" width="11.7109375" style="115" customWidth="1"/>
    <col min="12" max="16384" width="9.140625" style="115" customWidth="1"/>
  </cols>
  <sheetData>
    <row r="1" spans="1:10" ht="16.5" customHeight="1">
      <c r="A1" s="3" t="s">
        <v>460</v>
      </c>
      <c r="I1" s="115" t="s">
        <v>307</v>
      </c>
      <c r="J1" s="117"/>
    </row>
    <row r="2" spans="1:10" ht="13.5" customHeight="1">
      <c r="A2" s="3" t="s">
        <v>367</v>
      </c>
      <c r="I2" s="115" t="s">
        <v>433</v>
      </c>
      <c r="J2" s="117"/>
    </row>
    <row r="3" spans="1:10" ht="16.5" customHeight="1">
      <c r="A3" s="3" t="s">
        <v>369</v>
      </c>
      <c r="I3" s="115" t="s">
        <v>420</v>
      </c>
      <c r="J3" s="117"/>
    </row>
    <row r="4" spans="1:10" ht="18.75" customHeight="1">
      <c r="A4" s="713" t="s">
        <v>322</v>
      </c>
      <c r="B4" s="713"/>
      <c r="C4" s="713"/>
      <c r="D4" s="713"/>
      <c r="E4" s="713"/>
      <c r="F4" s="713"/>
      <c r="G4" s="713"/>
      <c r="H4" s="713"/>
      <c r="I4" s="713"/>
      <c r="J4" s="713"/>
    </row>
    <row r="5" spans="9:11" ht="12.75" customHeight="1" thickBot="1">
      <c r="I5" s="373" t="s">
        <v>313</v>
      </c>
      <c r="K5" s="118" t="s">
        <v>381</v>
      </c>
    </row>
    <row r="6" spans="1:11" ht="15" customHeight="1" thickBot="1">
      <c r="A6" s="714"/>
      <c r="B6" s="714"/>
      <c r="C6" s="715" t="s">
        <v>3</v>
      </c>
      <c r="D6" s="716" t="s">
        <v>323</v>
      </c>
      <c r="E6" s="717" t="s">
        <v>401</v>
      </c>
      <c r="F6" s="717"/>
      <c r="G6" s="718" t="s">
        <v>324</v>
      </c>
      <c r="H6" s="718"/>
      <c r="I6" s="718"/>
      <c r="J6" s="718"/>
      <c r="K6" s="718"/>
    </row>
    <row r="7" spans="1:11" ht="30.75" thickBot="1">
      <c r="A7" s="714"/>
      <c r="B7" s="714"/>
      <c r="C7" s="715"/>
      <c r="D7" s="716"/>
      <c r="E7" s="122" t="s">
        <v>307</v>
      </c>
      <c r="F7" s="122" t="s">
        <v>325</v>
      </c>
      <c r="G7" s="122" t="s">
        <v>440</v>
      </c>
      <c r="H7" s="122" t="s">
        <v>436</v>
      </c>
      <c r="I7" s="122" t="s">
        <v>439</v>
      </c>
      <c r="J7" s="122" t="s">
        <v>380</v>
      </c>
      <c r="K7" s="123" t="s">
        <v>403</v>
      </c>
    </row>
    <row r="8" spans="1:11" ht="15.75" thickBot="1">
      <c r="A8" s="119">
        <v>0</v>
      </c>
      <c r="B8" s="119">
        <v>1</v>
      </c>
      <c r="C8" s="120">
        <v>2</v>
      </c>
      <c r="D8" s="121">
        <v>3</v>
      </c>
      <c r="E8" s="121">
        <v>4</v>
      </c>
      <c r="F8" s="121">
        <v>5</v>
      </c>
      <c r="G8" s="124">
        <v>6</v>
      </c>
      <c r="H8" s="124"/>
      <c r="I8" s="124"/>
      <c r="J8" s="124">
        <v>7</v>
      </c>
      <c r="K8" s="125">
        <v>8</v>
      </c>
    </row>
    <row r="9" spans="1:11" ht="16.5" thickBot="1">
      <c r="A9" s="166" t="s">
        <v>326</v>
      </c>
      <c r="B9" s="166"/>
      <c r="C9" s="167" t="s">
        <v>73</v>
      </c>
      <c r="D9" s="168"/>
      <c r="E9" s="169">
        <v>4681</v>
      </c>
      <c r="F9" s="169">
        <f>F10+F13+F14+F17</f>
        <v>451</v>
      </c>
      <c r="G9" s="169">
        <f>G10+G13+G14+G17</f>
        <v>4142</v>
      </c>
      <c r="H9" s="169">
        <f>H10+H13+H14+H17</f>
        <v>8031</v>
      </c>
      <c r="I9" s="169">
        <f>H9-G9</f>
        <v>3889</v>
      </c>
      <c r="J9" s="169">
        <f>J10+J13+J14+J17</f>
        <v>13847</v>
      </c>
      <c r="K9" s="169">
        <f>K10+K13+K14+K17</f>
        <v>6602</v>
      </c>
    </row>
    <row r="10" spans="1:11" ht="16.5" thickBot="1">
      <c r="A10" s="126"/>
      <c r="B10" s="126">
        <v>1</v>
      </c>
      <c r="C10" s="127" t="s">
        <v>327</v>
      </c>
      <c r="D10" s="128"/>
      <c r="E10" s="129">
        <v>335</v>
      </c>
      <c r="F10" s="128">
        <v>0</v>
      </c>
      <c r="G10" s="128">
        <v>7</v>
      </c>
      <c r="H10" s="128">
        <v>7</v>
      </c>
      <c r="I10" s="128">
        <f>H10-G10</f>
        <v>0</v>
      </c>
      <c r="J10" s="128">
        <f>J12</f>
        <v>84</v>
      </c>
      <c r="K10" s="128">
        <f>K12</f>
        <v>84</v>
      </c>
    </row>
    <row r="11" spans="1:11" ht="16.5" thickBot="1">
      <c r="A11" s="126"/>
      <c r="B11" s="126"/>
      <c r="C11" s="130" t="s">
        <v>328</v>
      </c>
      <c r="D11" s="128"/>
      <c r="E11" s="131">
        <v>335</v>
      </c>
      <c r="F11" s="128">
        <v>0</v>
      </c>
      <c r="G11" s="128">
        <v>0</v>
      </c>
      <c r="H11" s="128">
        <v>0</v>
      </c>
      <c r="I11" s="128">
        <f aca="true" t="shared" si="0" ref="I11:I18">H11-G11</f>
        <v>0</v>
      </c>
      <c r="J11" s="128">
        <v>0</v>
      </c>
      <c r="K11" s="128">
        <v>0</v>
      </c>
    </row>
    <row r="12" spans="1:11" ht="16.5" thickBot="1">
      <c r="A12" s="126"/>
      <c r="B12" s="126"/>
      <c r="C12" s="130" t="s">
        <v>329</v>
      </c>
      <c r="D12" s="128"/>
      <c r="E12" s="131">
        <v>0</v>
      </c>
      <c r="F12" s="131">
        <v>0</v>
      </c>
      <c r="G12" s="131">
        <v>7</v>
      </c>
      <c r="H12" s="131">
        <v>7</v>
      </c>
      <c r="I12" s="128">
        <f t="shared" si="0"/>
        <v>0</v>
      </c>
      <c r="J12" s="131">
        <v>84</v>
      </c>
      <c r="K12" s="131">
        <v>84</v>
      </c>
    </row>
    <row r="13" spans="1:11" ht="16.5" thickBot="1">
      <c r="A13" s="374"/>
      <c r="B13" s="451">
        <v>2</v>
      </c>
      <c r="C13" s="391" t="s">
        <v>74</v>
      </c>
      <c r="D13" s="97"/>
      <c r="E13" s="397">
        <v>4055</v>
      </c>
      <c r="F13" s="397">
        <f>F19-F21</f>
        <v>436</v>
      </c>
      <c r="G13" s="397">
        <f>G27+G43+G75</f>
        <v>4127</v>
      </c>
      <c r="H13" s="397">
        <f>H27+H43+H75</f>
        <v>8016</v>
      </c>
      <c r="I13" s="397">
        <f>I27+I43+I75</f>
        <v>3889</v>
      </c>
      <c r="J13" s="132">
        <f>J27+J43+J75</f>
        <v>11085</v>
      </c>
      <c r="K13" s="132">
        <f>K27+K43+K75</f>
        <v>3840</v>
      </c>
    </row>
    <row r="14" spans="1:11" ht="16.5" thickBot="1">
      <c r="A14" s="126"/>
      <c r="B14" s="126">
        <v>3</v>
      </c>
      <c r="C14" s="127" t="s">
        <v>330</v>
      </c>
      <c r="D14" s="128"/>
      <c r="E14" s="131">
        <v>0</v>
      </c>
      <c r="F14" s="131">
        <v>0</v>
      </c>
      <c r="G14" s="131">
        <v>0</v>
      </c>
      <c r="H14" s="131">
        <v>0</v>
      </c>
      <c r="I14" s="128">
        <f t="shared" si="0"/>
        <v>0</v>
      </c>
      <c r="J14" s="131">
        <v>0</v>
      </c>
      <c r="K14" s="131">
        <v>0</v>
      </c>
    </row>
    <row r="15" spans="1:11" ht="16.5" thickBot="1">
      <c r="A15" s="126"/>
      <c r="B15" s="126"/>
      <c r="C15" s="130" t="s">
        <v>331</v>
      </c>
      <c r="D15" s="128"/>
      <c r="E15" s="131">
        <v>0</v>
      </c>
      <c r="F15" s="131">
        <v>0</v>
      </c>
      <c r="G15" s="131">
        <v>0</v>
      </c>
      <c r="H15" s="131">
        <v>0</v>
      </c>
      <c r="I15" s="128">
        <f t="shared" si="0"/>
        <v>0</v>
      </c>
      <c r="J15" s="131">
        <v>0</v>
      </c>
      <c r="K15" s="131">
        <v>0</v>
      </c>
    </row>
    <row r="16" spans="1:11" ht="16.5" thickBot="1">
      <c r="A16" s="126"/>
      <c r="B16" s="126"/>
      <c r="C16" s="130" t="s">
        <v>332</v>
      </c>
      <c r="D16" s="128"/>
      <c r="E16" s="131">
        <v>0</v>
      </c>
      <c r="F16" s="131">
        <v>0</v>
      </c>
      <c r="G16" s="131">
        <v>0</v>
      </c>
      <c r="H16" s="131">
        <v>0</v>
      </c>
      <c r="I16" s="128">
        <f t="shared" si="0"/>
        <v>0</v>
      </c>
      <c r="J16" s="131">
        <v>0</v>
      </c>
      <c r="K16" s="131">
        <v>0</v>
      </c>
    </row>
    <row r="17" spans="1:11" ht="16.5" thickBot="1">
      <c r="A17" s="126"/>
      <c r="B17" s="126">
        <v>4</v>
      </c>
      <c r="C17" s="127" t="s">
        <v>333</v>
      </c>
      <c r="D17" s="128"/>
      <c r="E17" s="131">
        <f>SUM(E18:E18)</f>
        <v>35</v>
      </c>
      <c r="F17" s="131">
        <f>SUM(F18:F18)</f>
        <v>15</v>
      </c>
      <c r="G17" s="131">
        <f>SUM(G18:G18)</f>
        <v>8</v>
      </c>
      <c r="H17" s="131">
        <f>SUM(H18:H18)</f>
        <v>8</v>
      </c>
      <c r="I17" s="128">
        <f t="shared" si="0"/>
        <v>0</v>
      </c>
      <c r="J17" s="131">
        <f>SUM(J18:J18)</f>
        <v>2678</v>
      </c>
      <c r="K17" s="131">
        <f>SUM(K18:K18)</f>
        <v>2678</v>
      </c>
    </row>
    <row r="18" spans="1:11" ht="16.5" thickBot="1">
      <c r="A18" s="126"/>
      <c r="B18" s="126"/>
      <c r="C18" s="133" t="s">
        <v>370</v>
      </c>
      <c r="D18" s="134"/>
      <c r="E18" s="135">
        <v>35</v>
      </c>
      <c r="F18" s="136">
        <v>15</v>
      </c>
      <c r="G18" s="137">
        <v>8</v>
      </c>
      <c r="H18" s="137">
        <v>8</v>
      </c>
      <c r="I18" s="128">
        <f t="shared" si="0"/>
        <v>0</v>
      </c>
      <c r="J18" s="138">
        <v>2678</v>
      </c>
      <c r="K18" s="137">
        <v>2678</v>
      </c>
    </row>
    <row r="19" spans="1:11" ht="16.5" thickBot="1">
      <c r="A19" s="166" t="s">
        <v>15</v>
      </c>
      <c r="B19" s="170"/>
      <c r="C19" s="171" t="s">
        <v>334</v>
      </c>
      <c r="D19" s="172"/>
      <c r="E19" s="173">
        <f>E20+E39</f>
        <v>4444</v>
      </c>
      <c r="F19" s="173">
        <f>F20+F39+F75+F85</f>
        <v>451</v>
      </c>
      <c r="G19" s="173">
        <f>G20+G39+G75+G85</f>
        <v>4142</v>
      </c>
      <c r="H19" s="173">
        <f>H20+H39+H75+H85</f>
        <v>8031</v>
      </c>
      <c r="I19" s="173">
        <f>H19-G19</f>
        <v>3889</v>
      </c>
      <c r="J19" s="173">
        <f>J20+J39+J75+J85</f>
        <v>13847</v>
      </c>
      <c r="K19" s="173">
        <f>K20+K39+K75+K85</f>
        <v>6602</v>
      </c>
    </row>
    <row r="20" spans="1:11" ht="16.5" thickBot="1">
      <c r="A20" s="174"/>
      <c r="B20" s="175">
        <v>1</v>
      </c>
      <c r="C20" s="176" t="s">
        <v>335</v>
      </c>
      <c r="D20" s="177"/>
      <c r="E20" s="178">
        <f>E21+E27</f>
        <v>4312</v>
      </c>
      <c r="F20" s="178">
        <f>F21+F27+F35+F36</f>
        <v>319</v>
      </c>
      <c r="G20" s="178">
        <f>G21+G27+G35+G36</f>
        <v>3697</v>
      </c>
      <c r="H20" s="178">
        <f>H21+H27+H35+H36</f>
        <v>3712</v>
      </c>
      <c r="I20" s="178">
        <f>H20-G20</f>
        <v>15</v>
      </c>
      <c r="J20" s="178">
        <f>J21+J27+J35+J36</f>
        <v>2700</v>
      </c>
      <c r="K20" s="178">
        <f>K21+K27+K35+K36</f>
        <v>1607</v>
      </c>
    </row>
    <row r="21" spans="1:12" ht="30.75" thickBot="1">
      <c r="A21" s="139"/>
      <c r="B21" s="139"/>
      <c r="C21" s="127" t="s">
        <v>336</v>
      </c>
      <c r="D21" s="128"/>
      <c r="E21" s="132">
        <f>E22+E23+E24+E25+E26</f>
        <v>435</v>
      </c>
      <c r="F21" s="132">
        <f>F22+F24+F25+F26</f>
        <v>15</v>
      </c>
      <c r="G21" s="132">
        <f>G22+G24+G25+G26</f>
        <v>8</v>
      </c>
      <c r="H21" s="132">
        <f>H22+H24+H25+H26</f>
        <v>8</v>
      </c>
      <c r="I21" s="132">
        <f>H21-G21</f>
        <v>0</v>
      </c>
      <c r="J21" s="132">
        <f>J22+J24+J25+J26</f>
        <v>0</v>
      </c>
      <c r="K21" s="132">
        <f>K22+K24+K25+K26</f>
        <v>0</v>
      </c>
      <c r="L21" s="141"/>
    </row>
    <row r="22" spans="1:11" ht="29.25" thickBot="1">
      <c r="A22" s="139"/>
      <c r="B22" s="139"/>
      <c r="C22" s="96" t="s">
        <v>404</v>
      </c>
      <c r="D22" s="128"/>
      <c r="E22" s="137">
        <v>35</v>
      </c>
      <c r="F22" s="97">
        <v>15</v>
      </c>
      <c r="G22" s="142">
        <v>8</v>
      </c>
      <c r="H22" s="142">
        <v>8</v>
      </c>
      <c r="I22" s="397">
        <f aca="true" t="shared" si="1" ref="I22:I51">H22-G22</f>
        <v>0</v>
      </c>
      <c r="J22" s="142">
        <v>0</v>
      </c>
      <c r="K22" s="142">
        <v>0</v>
      </c>
    </row>
    <row r="23" spans="1:11" ht="29.25" thickBot="1">
      <c r="A23" s="139"/>
      <c r="B23" s="139"/>
      <c r="C23" s="102" t="s">
        <v>426</v>
      </c>
      <c r="D23" s="128"/>
      <c r="E23" s="143">
        <v>65</v>
      </c>
      <c r="F23" s="97">
        <v>0</v>
      </c>
      <c r="G23" s="142">
        <v>0</v>
      </c>
      <c r="H23" s="142">
        <v>0</v>
      </c>
      <c r="I23" s="397">
        <f t="shared" si="1"/>
        <v>0</v>
      </c>
      <c r="J23" s="142">
        <v>0</v>
      </c>
      <c r="K23" s="142">
        <v>0</v>
      </c>
    </row>
    <row r="24" spans="1:11" ht="16.5" thickBot="1">
      <c r="A24" s="139"/>
      <c r="B24" s="376"/>
      <c r="C24" s="396" t="s">
        <v>378</v>
      </c>
      <c r="D24" s="395"/>
      <c r="E24" s="143">
        <v>7</v>
      </c>
      <c r="F24" s="97">
        <v>0</v>
      </c>
      <c r="G24" s="142">
        <v>0</v>
      </c>
      <c r="H24" s="142">
        <v>0</v>
      </c>
      <c r="I24" s="397">
        <f t="shared" si="1"/>
        <v>0</v>
      </c>
      <c r="J24" s="142">
        <v>0</v>
      </c>
      <c r="K24" s="142">
        <v>0</v>
      </c>
    </row>
    <row r="25" spans="1:11" ht="16.5" thickBot="1">
      <c r="A25" s="139"/>
      <c r="B25" s="376"/>
      <c r="C25" s="396" t="s">
        <v>379</v>
      </c>
      <c r="D25" s="395"/>
      <c r="E25" s="143">
        <v>300</v>
      </c>
      <c r="F25" s="97">
        <v>0</v>
      </c>
      <c r="G25" s="142">
        <v>0</v>
      </c>
      <c r="H25" s="142">
        <v>0</v>
      </c>
      <c r="I25" s="397">
        <f t="shared" si="1"/>
        <v>0</v>
      </c>
      <c r="J25" s="142">
        <v>0</v>
      </c>
      <c r="K25" s="142">
        <v>0</v>
      </c>
    </row>
    <row r="26" spans="1:11" ht="16.5" thickBot="1">
      <c r="A26" s="139"/>
      <c r="B26" s="139"/>
      <c r="C26" s="102" t="s">
        <v>419</v>
      </c>
      <c r="D26" s="128"/>
      <c r="E26" s="144">
        <v>28</v>
      </c>
      <c r="F26" s="97">
        <v>0</v>
      </c>
      <c r="G26" s="142">
        <v>0</v>
      </c>
      <c r="H26" s="142">
        <v>0</v>
      </c>
      <c r="I26" s="397">
        <f t="shared" si="1"/>
        <v>0</v>
      </c>
      <c r="J26" s="142">
        <v>0</v>
      </c>
      <c r="K26" s="142">
        <v>0</v>
      </c>
    </row>
    <row r="27" spans="1:11" ht="30.75" thickBot="1">
      <c r="A27" s="139"/>
      <c r="B27" s="139"/>
      <c r="C27" s="127" t="s">
        <v>338</v>
      </c>
      <c r="D27" s="128"/>
      <c r="E27" s="132">
        <f>SUM(E28:E34)</f>
        <v>3877</v>
      </c>
      <c r="F27" s="132">
        <f>SUM(F28:F34)</f>
        <v>304</v>
      </c>
      <c r="G27" s="132">
        <f>SUM(G28:G34)</f>
        <v>3689</v>
      </c>
      <c r="H27" s="132">
        <f>SUM(H28:H34)</f>
        <v>3704</v>
      </c>
      <c r="I27" s="132">
        <f t="shared" si="1"/>
        <v>15</v>
      </c>
      <c r="J27" s="132">
        <f>SUM(J37)</f>
        <v>2700</v>
      </c>
      <c r="K27" s="132">
        <f>K38</f>
        <v>1607</v>
      </c>
    </row>
    <row r="28" spans="1:11" ht="29.25" thickBot="1">
      <c r="A28" s="139"/>
      <c r="B28" s="139"/>
      <c r="C28" s="98" t="s">
        <v>374</v>
      </c>
      <c r="D28" s="145"/>
      <c r="E28" s="99">
        <v>39</v>
      </c>
      <c r="F28" s="99">
        <v>0</v>
      </c>
      <c r="G28" s="146">
        <v>39</v>
      </c>
      <c r="H28" s="372">
        <v>39</v>
      </c>
      <c r="I28" s="132">
        <f t="shared" si="1"/>
        <v>0</v>
      </c>
      <c r="J28" s="99"/>
      <c r="K28" s="147"/>
    </row>
    <row r="29" spans="1:11" ht="16.5" thickBot="1">
      <c r="A29" s="139"/>
      <c r="B29" s="139"/>
      <c r="C29" s="98" t="s">
        <v>375</v>
      </c>
      <c r="D29" s="145"/>
      <c r="E29" s="99">
        <v>148</v>
      </c>
      <c r="F29" s="99">
        <v>123</v>
      </c>
      <c r="G29" s="146">
        <v>148</v>
      </c>
      <c r="H29" s="372">
        <v>148</v>
      </c>
      <c r="I29" s="397">
        <f t="shared" si="1"/>
        <v>0</v>
      </c>
      <c r="J29" s="99"/>
      <c r="K29" s="147"/>
    </row>
    <row r="30" spans="1:11" ht="16.5" thickBot="1">
      <c r="A30" s="139"/>
      <c r="B30" s="139"/>
      <c r="C30" s="98" t="s">
        <v>376</v>
      </c>
      <c r="D30" s="145"/>
      <c r="E30" s="99">
        <v>185</v>
      </c>
      <c r="F30" s="99">
        <v>141</v>
      </c>
      <c r="G30" s="146">
        <v>141</v>
      </c>
      <c r="H30" s="372">
        <v>141</v>
      </c>
      <c r="I30" s="132">
        <f t="shared" si="1"/>
        <v>0</v>
      </c>
      <c r="J30" s="99"/>
      <c r="K30" s="147"/>
    </row>
    <row r="31" spans="1:11" ht="44.25" thickBot="1">
      <c r="A31" s="139"/>
      <c r="B31" s="139"/>
      <c r="C31" s="98" t="s">
        <v>405</v>
      </c>
      <c r="D31" s="145"/>
      <c r="E31" s="99">
        <v>120</v>
      </c>
      <c r="F31" s="99">
        <v>40</v>
      </c>
      <c r="G31" s="146">
        <v>80</v>
      </c>
      <c r="H31" s="372">
        <v>80</v>
      </c>
      <c r="I31" s="132">
        <f t="shared" si="1"/>
        <v>0</v>
      </c>
      <c r="J31" s="99"/>
      <c r="K31" s="147"/>
    </row>
    <row r="32" spans="1:11" ht="16.5" thickBot="1">
      <c r="A32" s="139"/>
      <c r="B32" s="139"/>
      <c r="C32" s="100" t="s">
        <v>377</v>
      </c>
      <c r="D32" s="145"/>
      <c r="E32" s="99">
        <v>50</v>
      </c>
      <c r="F32" s="99">
        <v>0</v>
      </c>
      <c r="G32" s="146">
        <v>50</v>
      </c>
      <c r="H32" s="372">
        <v>90</v>
      </c>
      <c r="I32" s="132">
        <f t="shared" si="1"/>
        <v>40</v>
      </c>
      <c r="J32" s="99"/>
      <c r="K32" s="147"/>
    </row>
    <row r="33" spans="1:11" ht="16.5" thickBot="1">
      <c r="A33" s="139"/>
      <c r="B33" s="126"/>
      <c r="C33" s="148" t="s">
        <v>372</v>
      </c>
      <c r="D33" s="145"/>
      <c r="E33" s="149">
        <v>3000</v>
      </c>
      <c r="F33" s="149">
        <v>0</v>
      </c>
      <c r="G33" s="150">
        <v>3000</v>
      </c>
      <c r="H33" s="150">
        <v>2975</v>
      </c>
      <c r="I33" s="132">
        <f t="shared" si="1"/>
        <v>-25</v>
      </c>
      <c r="J33" s="149"/>
      <c r="K33" s="147"/>
    </row>
    <row r="34" spans="1:13" ht="30" thickBot="1">
      <c r="A34" s="139"/>
      <c r="B34" s="139"/>
      <c r="C34" s="101" t="s">
        <v>406</v>
      </c>
      <c r="D34" s="145"/>
      <c r="E34" s="149">
        <v>335</v>
      </c>
      <c r="F34" s="149">
        <v>0</v>
      </c>
      <c r="G34" s="151">
        <v>231</v>
      </c>
      <c r="H34" s="151">
        <v>231</v>
      </c>
      <c r="I34" s="132">
        <f t="shared" si="1"/>
        <v>0</v>
      </c>
      <c r="J34" s="149"/>
      <c r="K34" s="147"/>
      <c r="M34" s="141">
        <f>I34+I29</f>
        <v>0</v>
      </c>
    </row>
    <row r="35" spans="1:11" ht="30.75" hidden="1" thickBot="1">
      <c r="A35" s="139"/>
      <c r="B35" s="139"/>
      <c r="C35" s="153" t="s">
        <v>339</v>
      </c>
      <c r="D35" s="145"/>
      <c r="E35" s="149">
        <v>0</v>
      </c>
      <c r="F35" s="149">
        <v>0</v>
      </c>
      <c r="G35" s="151">
        <v>0</v>
      </c>
      <c r="H35" s="151"/>
      <c r="I35" s="132">
        <f t="shared" si="1"/>
        <v>0</v>
      </c>
      <c r="J35" s="149">
        <v>0</v>
      </c>
      <c r="K35" s="152">
        <v>0</v>
      </c>
    </row>
    <row r="36" spans="1:11" ht="45.75" hidden="1" thickBot="1">
      <c r="A36" s="139"/>
      <c r="B36" s="139"/>
      <c r="C36" s="153" t="s">
        <v>340</v>
      </c>
      <c r="D36" s="145"/>
      <c r="E36" s="149">
        <v>0</v>
      </c>
      <c r="F36" s="149">
        <v>0</v>
      </c>
      <c r="G36" s="151"/>
      <c r="H36" s="151"/>
      <c r="I36" s="132">
        <f t="shared" si="1"/>
        <v>0</v>
      </c>
      <c r="J36" s="149">
        <v>0</v>
      </c>
      <c r="K36" s="509">
        <v>0</v>
      </c>
    </row>
    <row r="37" spans="1:11" ht="16.5" thickBot="1">
      <c r="A37" s="139"/>
      <c r="B37" s="139"/>
      <c r="C37" s="507" t="s">
        <v>459</v>
      </c>
      <c r="D37" s="145"/>
      <c r="E37" s="149"/>
      <c r="F37" s="149"/>
      <c r="G37" s="151"/>
      <c r="H37" s="151"/>
      <c r="I37" s="132"/>
      <c r="J37" s="508">
        <v>2700</v>
      </c>
      <c r="K37" s="385"/>
    </row>
    <row r="38" spans="1:11" ht="16.5" thickBot="1">
      <c r="A38" s="139"/>
      <c r="B38" s="139"/>
      <c r="C38" s="507" t="s">
        <v>417</v>
      </c>
      <c r="D38" s="145"/>
      <c r="E38" s="149"/>
      <c r="F38" s="149"/>
      <c r="G38" s="151"/>
      <c r="H38" s="151"/>
      <c r="I38" s="132"/>
      <c r="J38" s="508"/>
      <c r="K38" s="385">
        <v>1607</v>
      </c>
    </row>
    <row r="39" spans="1:11" ht="16.5" thickBot="1">
      <c r="A39" s="174"/>
      <c r="B39" s="174">
        <v>2</v>
      </c>
      <c r="C39" s="179" t="s">
        <v>341</v>
      </c>
      <c r="D39" s="180"/>
      <c r="E39" s="181">
        <f>E40+E43+E69+E72</f>
        <v>132</v>
      </c>
      <c r="F39" s="181">
        <f>F40+F43+F69+F72</f>
        <v>132</v>
      </c>
      <c r="G39" s="181">
        <f>G40+G43+G69+G72</f>
        <v>438</v>
      </c>
      <c r="H39" s="181">
        <f>H40+H43+H69+H72</f>
        <v>3628</v>
      </c>
      <c r="I39" s="132">
        <f t="shared" si="1"/>
        <v>3190</v>
      </c>
      <c r="J39" s="181">
        <f>J40+J43+J69+J72</f>
        <v>11063</v>
      </c>
      <c r="K39" s="510">
        <f>K40+K43+K69+K72</f>
        <v>4911</v>
      </c>
    </row>
    <row r="40" spans="1:11" ht="22.5" customHeight="1" thickBot="1">
      <c r="A40" s="139"/>
      <c r="B40" s="139"/>
      <c r="C40" s="153" t="s">
        <v>336</v>
      </c>
      <c r="D40" s="145"/>
      <c r="E40" s="149">
        <f>E41</f>
        <v>0</v>
      </c>
      <c r="F40" s="149">
        <f>F41</f>
        <v>0</v>
      </c>
      <c r="G40" s="149">
        <f>G41</f>
        <v>0</v>
      </c>
      <c r="H40" s="149">
        <f>H41</f>
        <v>0</v>
      </c>
      <c r="I40" s="397">
        <f t="shared" si="1"/>
        <v>0</v>
      </c>
      <c r="J40" s="149">
        <f>J41</f>
        <v>2678</v>
      </c>
      <c r="K40" s="149">
        <f>K42</f>
        <v>2678</v>
      </c>
    </row>
    <row r="41" spans="1:11" ht="16.5" thickBot="1">
      <c r="A41" s="139"/>
      <c r="B41" s="139"/>
      <c r="C41" s="154" t="s">
        <v>416</v>
      </c>
      <c r="D41" s="128"/>
      <c r="E41" s="155">
        <v>0</v>
      </c>
      <c r="F41" s="128">
        <v>0</v>
      </c>
      <c r="G41" s="142">
        <v>0</v>
      </c>
      <c r="H41" s="142">
        <v>0</v>
      </c>
      <c r="I41" s="397">
        <f t="shared" si="1"/>
        <v>0</v>
      </c>
      <c r="J41" s="156">
        <v>2678</v>
      </c>
      <c r="K41" s="377"/>
    </row>
    <row r="42" spans="1:11" ht="16.5" thickBot="1">
      <c r="A42" s="139"/>
      <c r="B42" s="139"/>
      <c r="C42" s="504" t="s">
        <v>462</v>
      </c>
      <c r="D42" s="128"/>
      <c r="E42" s="505"/>
      <c r="F42" s="128"/>
      <c r="G42" s="142"/>
      <c r="H42" s="142"/>
      <c r="I42" s="397"/>
      <c r="J42" s="152"/>
      <c r="K42" s="385">
        <v>2678</v>
      </c>
    </row>
    <row r="43" spans="1:11" ht="30.75" thickBot="1">
      <c r="A43" s="139"/>
      <c r="B43" s="139"/>
      <c r="C43" s="127" t="s">
        <v>338</v>
      </c>
      <c r="D43" s="128"/>
      <c r="E43" s="132">
        <f>SUM(E44:E68)</f>
        <v>132</v>
      </c>
      <c r="F43" s="132">
        <f>SUM(F44:F68)</f>
        <v>132</v>
      </c>
      <c r="G43" s="132">
        <f>SUM(G44:G68)</f>
        <v>438</v>
      </c>
      <c r="H43" s="132">
        <f>SUM(H44:H68)</f>
        <v>3628</v>
      </c>
      <c r="I43" s="132">
        <f t="shared" si="1"/>
        <v>3190</v>
      </c>
      <c r="J43" s="132">
        <f>SUM(J58:J68)</f>
        <v>8385</v>
      </c>
      <c r="K43" s="506">
        <f>SUM(K44:K68)</f>
        <v>2233</v>
      </c>
    </row>
    <row r="44" spans="1:11" ht="15.75" thickBot="1">
      <c r="A44" s="139"/>
      <c r="B44" s="139"/>
      <c r="C44" s="133" t="s">
        <v>371</v>
      </c>
      <c r="D44" s="97">
        <v>2016</v>
      </c>
      <c r="E44" s="137">
        <v>89</v>
      </c>
      <c r="F44" s="97">
        <v>89</v>
      </c>
      <c r="G44" s="142"/>
      <c r="H44" s="142"/>
      <c r="I44" s="397">
        <f t="shared" si="1"/>
        <v>0</v>
      </c>
      <c r="J44" s="156"/>
      <c r="K44" s="147"/>
    </row>
    <row r="45" spans="1:11" ht="15.75" thickBot="1">
      <c r="A45" s="139"/>
      <c r="B45" s="139"/>
      <c r="C45" s="133" t="s">
        <v>373</v>
      </c>
      <c r="D45" s="97">
        <v>2016</v>
      </c>
      <c r="E45" s="137">
        <v>25</v>
      </c>
      <c r="F45" s="97">
        <v>25</v>
      </c>
      <c r="G45" s="142"/>
      <c r="H45" s="142"/>
      <c r="I45" s="397">
        <f t="shared" si="1"/>
        <v>0</v>
      </c>
      <c r="J45" s="156"/>
      <c r="K45" s="147"/>
    </row>
    <row r="46" spans="1:11" ht="15.75" thickBot="1">
      <c r="A46" s="139"/>
      <c r="B46" s="139"/>
      <c r="C46" s="133" t="s">
        <v>407</v>
      </c>
      <c r="D46" s="97">
        <v>2016</v>
      </c>
      <c r="E46" s="137">
        <v>18</v>
      </c>
      <c r="F46" s="97">
        <v>18</v>
      </c>
      <c r="G46" s="142"/>
      <c r="H46" s="142"/>
      <c r="I46" s="397">
        <f t="shared" si="1"/>
        <v>0</v>
      </c>
      <c r="J46" s="156"/>
      <c r="K46" s="147"/>
    </row>
    <row r="47" spans="1:11" ht="16.5" thickBot="1">
      <c r="A47" s="139"/>
      <c r="B47" s="139"/>
      <c r="C47" s="157" t="s">
        <v>412</v>
      </c>
      <c r="D47" s="97"/>
      <c r="E47" s="155"/>
      <c r="F47" s="128"/>
      <c r="G47" s="142">
        <v>0</v>
      </c>
      <c r="H47" s="142">
        <v>0</v>
      </c>
      <c r="I47" s="397">
        <f t="shared" si="1"/>
        <v>0</v>
      </c>
      <c r="J47" s="156"/>
      <c r="K47" s="147"/>
    </row>
    <row r="48" spans="1:11" ht="16.5" thickBot="1">
      <c r="A48" s="139"/>
      <c r="B48" s="139"/>
      <c r="C48" s="157" t="s">
        <v>413</v>
      </c>
      <c r="D48" s="97">
        <v>2018</v>
      </c>
      <c r="E48" s="155"/>
      <c r="F48" s="128"/>
      <c r="G48" s="142">
        <v>180</v>
      </c>
      <c r="H48" s="142">
        <v>180</v>
      </c>
      <c r="I48" s="397">
        <f t="shared" si="1"/>
        <v>0</v>
      </c>
      <c r="J48" s="156"/>
      <c r="K48" s="147"/>
    </row>
    <row r="49" spans="1:11" ht="19.5" thickBot="1">
      <c r="A49" s="139"/>
      <c r="B49" s="139"/>
      <c r="C49" s="87" t="s">
        <v>415</v>
      </c>
      <c r="D49" s="97">
        <v>2018</v>
      </c>
      <c r="E49" s="155"/>
      <c r="F49" s="128"/>
      <c r="G49" s="142">
        <v>3</v>
      </c>
      <c r="H49" s="142">
        <v>3</v>
      </c>
      <c r="I49" s="397">
        <f t="shared" si="1"/>
        <v>0</v>
      </c>
      <c r="J49" s="156"/>
      <c r="K49" s="147"/>
    </row>
    <row r="50" spans="1:11" ht="45.75" thickBot="1">
      <c r="A50" s="139"/>
      <c r="B50" s="139"/>
      <c r="C50" s="133" t="s">
        <v>428</v>
      </c>
      <c r="D50" s="97">
        <v>2018</v>
      </c>
      <c r="E50" s="137"/>
      <c r="F50" s="97"/>
      <c r="G50" s="142">
        <v>157</v>
      </c>
      <c r="H50" s="142">
        <v>157</v>
      </c>
      <c r="I50" s="397">
        <f t="shared" si="1"/>
        <v>0</v>
      </c>
      <c r="J50" s="156"/>
      <c r="K50" s="147"/>
    </row>
    <row r="51" spans="1:11" s="488" customFormat="1" ht="31.5" thickBot="1">
      <c r="A51" s="487"/>
      <c r="B51" s="374"/>
      <c r="C51" s="494" t="s">
        <v>463</v>
      </c>
      <c r="D51" s="97">
        <v>2018</v>
      </c>
      <c r="E51" s="495"/>
      <c r="F51" s="128"/>
      <c r="G51" s="501">
        <v>0</v>
      </c>
      <c r="H51" s="501">
        <v>35</v>
      </c>
      <c r="I51" s="493">
        <f t="shared" si="1"/>
        <v>35</v>
      </c>
      <c r="J51" s="142"/>
      <c r="K51" s="147"/>
    </row>
    <row r="52" spans="1:11" s="488" customFormat="1" ht="37.5" customHeight="1" thickBot="1">
      <c r="A52" s="487"/>
      <c r="B52" s="487"/>
      <c r="C52" s="491" t="s">
        <v>425</v>
      </c>
      <c r="D52" s="97">
        <v>2018</v>
      </c>
      <c r="E52" s="492"/>
      <c r="F52" s="128"/>
      <c r="G52" s="142">
        <v>0</v>
      </c>
      <c r="H52" s="142">
        <v>135</v>
      </c>
      <c r="I52" s="493">
        <f aca="true" t="shared" si="2" ref="I52:I57">H52-G52</f>
        <v>135</v>
      </c>
      <c r="J52" s="142"/>
      <c r="K52" s="147"/>
    </row>
    <row r="53" spans="1:11" s="488" customFormat="1" ht="31.5" thickBot="1">
      <c r="A53" s="487"/>
      <c r="B53" s="487"/>
      <c r="C53" s="491" t="s">
        <v>414</v>
      </c>
      <c r="D53" s="97">
        <v>2018</v>
      </c>
      <c r="E53" s="492"/>
      <c r="F53" s="128"/>
      <c r="G53" s="142">
        <v>0</v>
      </c>
      <c r="H53" s="142">
        <v>135</v>
      </c>
      <c r="I53" s="493">
        <f t="shared" si="2"/>
        <v>135</v>
      </c>
      <c r="J53" s="142"/>
      <c r="K53" s="147"/>
    </row>
    <row r="54" spans="1:11" s="488" customFormat="1" ht="16.5" thickBot="1">
      <c r="A54" s="487"/>
      <c r="B54" s="487"/>
      <c r="C54" s="500" t="s">
        <v>464</v>
      </c>
      <c r="D54" s="97">
        <v>2018</v>
      </c>
      <c r="E54" s="492"/>
      <c r="F54" s="128"/>
      <c r="G54" s="142">
        <v>98</v>
      </c>
      <c r="H54" s="142">
        <v>98</v>
      </c>
      <c r="I54" s="493">
        <f t="shared" si="2"/>
        <v>0</v>
      </c>
      <c r="J54" s="142"/>
      <c r="K54" s="147"/>
    </row>
    <row r="55" spans="1:11" s="488" customFormat="1" ht="15.75" thickBot="1">
      <c r="A55" s="487"/>
      <c r="B55" s="550"/>
      <c r="C55" s="518" t="s">
        <v>459</v>
      </c>
      <c r="D55" s="515">
        <v>2019</v>
      </c>
      <c r="E55" s="492"/>
      <c r="F55" s="384"/>
      <c r="G55" s="497">
        <v>0</v>
      </c>
      <c r="H55" s="497">
        <v>2700</v>
      </c>
      <c r="I55" s="385">
        <f t="shared" si="2"/>
        <v>2700</v>
      </c>
      <c r="J55" s="385"/>
      <c r="K55" s="385"/>
    </row>
    <row r="56" spans="1:11" s="488" customFormat="1" ht="31.5" thickBot="1">
      <c r="A56" s="490"/>
      <c r="B56" s="553"/>
      <c r="C56" s="447" t="s">
        <v>457</v>
      </c>
      <c r="D56" s="516">
        <v>2018</v>
      </c>
      <c r="E56" s="449"/>
      <c r="F56" s="448"/>
      <c r="G56" s="450">
        <v>0</v>
      </c>
      <c r="H56" s="450">
        <v>85</v>
      </c>
      <c r="I56" s="499">
        <f t="shared" si="2"/>
        <v>85</v>
      </c>
      <c r="J56" s="385"/>
      <c r="K56" s="385"/>
    </row>
    <row r="57" spans="1:11" s="488" customFormat="1" ht="16.5" thickBot="1">
      <c r="A57" s="489"/>
      <c r="B57" s="554"/>
      <c r="C57" s="555" t="s">
        <v>469</v>
      </c>
      <c r="D57" s="516">
        <v>2018</v>
      </c>
      <c r="E57" s="492"/>
      <c r="F57" s="384"/>
      <c r="G57" s="497">
        <v>0</v>
      </c>
      <c r="H57" s="497">
        <v>100</v>
      </c>
      <c r="I57" s="495">
        <f t="shared" si="2"/>
        <v>100</v>
      </c>
      <c r="J57" s="385"/>
      <c r="K57" s="385"/>
    </row>
    <row r="58" spans="1:11" s="488" customFormat="1" ht="16.5" thickBot="1">
      <c r="A58" s="139"/>
      <c r="B58" s="551"/>
      <c r="C58" s="552" t="s">
        <v>408</v>
      </c>
      <c r="D58" s="128"/>
      <c r="E58" s="495"/>
      <c r="F58" s="502"/>
      <c r="G58" s="385"/>
      <c r="H58" s="385"/>
      <c r="I58" s="503"/>
      <c r="J58" s="142">
        <v>90</v>
      </c>
      <c r="K58" s="147"/>
    </row>
    <row r="59" spans="1:11" s="488" customFormat="1" ht="16.5" thickBot="1">
      <c r="A59" s="139"/>
      <c r="B59" s="511"/>
      <c r="C59" s="494" t="s">
        <v>461</v>
      </c>
      <c r="D59" s="128"/>
      <c r="E59" s="495"/>
      <c r="F59" s="502"/>
      <c r="G59" s="385"/>
      <c r="H59" s="385"/>
      <c r="I59" s="503"/>
      <c r="J59" s="142">
        <v>1232</v>
      </c>
      <c r="K59" s="147"/>
    </row>
    <row r="60" spans="1:11" s="488" customFormat="1" ht="31.5" thickBot="1">
      <c r="A60" s="139"/>
      <c r="B60" s="139"/>
      <c r="C60" s="494" t="s">
        <v>409</v>
      </c>
      <c r="D60" s="128"/>
      <c r="E60" s="495"/>
      <c r="F60" s="128"/>
      <c r="G60" s="512"/>
      <c r="H60" s="512"/>
      <c r="I60" s="493"/>
      <c r="J60" s="142">
        <v>2945</v>
      </c>
      <c r="K60" s="147"/>
    </row>
    <row r="61" spans="1:11" s="488" customFormat="1" ht="16.5" thickBot="1">
      <c r="A61" s="139"/>
      <c r="B61" s="139"/>
      <c r="C61" s="491" t="s">
        <v>410</v>
      </c>
      <c r="D61" s="128"/>
      <c r="E61" s="492"/>
      <c r="F61" s="128"/>
      <c r="G61" s="142"/>
      <c r="H61" s="142"/>
      <c r="I61" s="493"/>
      <c r="J61" s="142">
        <v>268</v>
      </c>
      <c r="K61" s="147"/>
    </row>
    <row r="62" spans="1:11" s="488" customFormat="1" ht="16.5" thickBot="1">
      <c r="A62" s="139"/>
      <c r="B62" s="139"/>
      <c r="C62" s="517" t="s">
        <v>411</v>
      </c>
      <c r="D62" s="128"/>
      <c r="E62" s="492"/>
      <c r="F62" s="128"/>
      <c r="G62" s="142"/>
      <c r="H62" s="142"/>
      <c r="I62" s="493"/>
      <c r="J62" s="156">
        <v>718</v>
      </c>
      <c r="K62" s="147">
        <v>359</v>
      </c>
    </row>
    <row r="63" spans="1:11" s="488" customFormat="1" ht="16.5" thickBot="1">
      <c r="A63" s="139"/>
      <c r="B63" s="139"/>
      <c r="C63" s="500" t="s">
        <v>417</v>
      </c>
      <c r="D63" s="97">
        <v>2019</v>
      </c>
      <c r="E63" s="492"/>
      <c r="F63" s="502"/>
      <c r="G63" s="513"/>
      <c r="H63" s="513"/>
      <c r="I63" s="503"/>
      <c r="J63" s="156">
        <v>1607</v>
      </c>
      <c r="K63" s="147"/>
    </row>
    <row r="64" spans="1:11" s="488" customFormat="1" ht="36.75" customHeight="1" thickBot="1">
      <c r="A64" s="487"/>
      <c r="B64" s="489"/>
      <c r="C64" s="518" t="s">
        <v>458</v>
      </c>
      <c r="D64" s="519"/>
      <c r="E64" s="514"/>
      <c r="F64" s="520"/>
      <c r="G64" s="521"/>
      <c r="H64" s="521"/>
      <c r="I64" s="498"/>
      <c r="J64" s="522">
        <v>750</v>
      </c>
      <c r="K64" s="522"/>
    </row>
    <row r="65" spans="1:11" s="488" customFormat="1" ht="16.5" thickBot="1">
      <c r="A65" s="487"/>
      <c r="B65" s="489"/>
      <c r="C65" s="496" t="s">
        <v>465</v>
      </c>
      <c r="D65" s="515"/>
      <c r="E65" s="492"/>
      <c r="F65" s="384"/>
      <c r="G65" s="497"/>
      <c r="H65" s="497"/>
      <c r="I65" s="495"/>
      <c r="J65" s="385">
        <v>400</v>
      </c>
      <c r="K65" s="385"/>
    </row>
    <row r="66" spans="1:11" s="488" customFormat="1" ht="16.5" thickBot="1">
      <c r="A66" s="487"/>
      <c r="B66" s="489"/>
      <c r="C66" s="496" t="s">
        <v>466</v>
      </c>
      <c r="D66" s="515"/>
      <c r="E66" s="492"/>
      <c r="F66" s="384"/>
      <c r="G66" s="497"/>
      <c r="H66" s="497"/>
      <c r="I66" s="495"/>
      <c r="J66" s="385">
        <v>175</v>
      </c>
      <c r="K66" s="385"/>
    </row>
    <row r="67" spans="1:11" s="488" customFormat="1" ht="16.5" thickBot="1">
      <c r="A67" s="487"/>
      <c r="B67" s="489"/>
      <c r="C67" s="496" t="s">
        <v>467</v>
      </c>
      <c r="D67" s="515"/>
      <c r="E67" s="492"/>
      <c r="F67" s="384"/>
      <c r="G67" s="497"/>
      <c r="H67" s="497"/>
      <c r="I67" s="495"/>
      <c r="J67" s="385">
        <v>200</v>
      </c>
      <c r="K67" s="385"/>
    </row>
    <row r="68" spans="1:11" s="488" customFormat="1" ht="30" thickBot="1">
      <c r="A68" s="139"/>
      <c r="B68" s="139"/>
      <c r="C68" s="523" t="s">
        <v>418</v>
      </c>
      <c r="D68" s="524"/>
      <c r="E68" s="525"/>
      <c r="F68" s="526"/>
      <c r="G68" s="527"/>
      <c r="H68" s="527"/>
      <c r="I68" s="528"/>
      <c r="J68" s="529"/>
      <c r="K68" s="530">
        <v>1874</v>
      </c>
    </row>
    <row r="69" spans="1:11" ht="30.75" hidden="1" thickBot="1">
      <c r="A69" s="139"/>
      <c r="B69" s="139"/>
      <c r="C69" s="378" t="s">
        <v>339</v>
      </c>
      <c r="D69" s="379"/>
      <c r="E69" s="380"/>
      <c r="F69" s="379"/>
      <c r="G69" s="381"/>
      <c r="H69" s="381"/>
      <c r="I69" s="381"/>
      <c r="J69" s="382"/>
      <c r="K69" s="383"/>
    </row>
    <row r="70" spans="1:11" ht="16.5" hidden="1" thickBot="1">
      <c r="A70" s="139"/>
      <c r="B70" s="139"/>
      <c r="C70" s="130" t="s">
        <v>337</v>
      </c>
      <c r="D70" s="128"/>
      <c r="E70" s="131"/>
      <c r="F70" s="128"/>
      <c r="G70" s="158"/>
      <c r="H70" s="158"/>
      <c r="I70" s="158"/>
      <c r="J70" s="156"/>
      <c r="K70" s="147"/>
    </row>
    <row r="71" spans="1:11" ht="16.5" hidden="1" thickBot="1">
      <c r="A71" s="139"/>
      <c r="B71" s="139"/>
      <c r="C71" s="130" t="s">
        <v>337</v>
      </c>
      <c r="D71" s="128"/>
      <c r="E71" s="131"/>
      <c r="F71" s="128"/>
      <c r="G71" s="158"/>
      <c r="H71" s="158"/>
      <c r="I71" s="158"/>
      <c r="J71" s="156"/>
      <c r="K71" s="147"/>
    </row>
    <row r="72" spans="1:11" ht="45.75" hidden="1" thickBot="1">
      <c r="A72" s="139"/>
      <c r="B72" s="139"/>
      <c r="C72" s="159" t="s">
        <v>340</v>
      </c>
      <c r="D72" s="128"/>
      <c r="E72" s="131"/>
      <c r="F72" s="128"/>
      <c r="G72" s="158"/>
      <c r="H72" s="158"/>
      <c r="I72" s="158"/>
      <c r="J72" s="156"/>
      <c r="K72" s="147"/>
    </row>
    <row r="73" spans="1:11" ht="16.5" hidden="1" thickBot="1">
      <c r="A73" s="139"/>
      <c r="B73" s="139"/>
      <c r="C73" s="130" t="s">
        <v>337</v>
      </c>
      <c r="D73" s="128"/>
      <c r="E73" s="131"/>
      <c r="F73" s="128"/>
      <c r="G73" s="158"/>
      <c r="H73" s="158"/>
      <c r="I73" s="158"/>
      <c r="J73" s="156"/>
      <c r="K73" s="147"/>
    </row>
    <row r="74" spans="1:11" ht="16.5" hidden="1" thickBot="1">
      <c r="A74" s="139"/>
      <c r="B74" s="139"/>
      <c r="C74" s="130" t="s">
        <v>337</v>
      </c>
      <c r="D74" s="128"/>
      <c r="E74" s="131"/>
      <c r="F74" s="128"/>
      <c r="G74" s="158"/>
      <c r="H74" s="158"/>
      <c r="I74" s="158"/>
      <c r="J74" s="156"/>
      <c r="K74" s="147"/>
    </row>
    <row r="75" spans="1:11" ht="30.75" thickBot="1">
      <c r="A75" s="139"/>
      <c r="B75" s="389">
        <v>3</v>
      </c>
      <c r="C75" s="127" t="s">
        <v>342</v>
      </c>
      <c r="D75" s="128"/>
      <c r="E75" s="131"/>
      <c r="F75" s="128"/>
      <c r="G75" s="388">
        <f>G79</f>
        <v>0</v>
      </c>
      <c r="H75" s="392">
        <f>H79+H84</f>
        <v>684</v>
      </c>
      <c r="I75" s="388">
        <f>H75-G75</f>
        <v>684</v>
      </c>
      <c r="J75" s="156"/>
      <c r="K75" s="147"/>
    </row>
    <row r="76" spans="1:11" ht="16.5" hidden="1" thickBot="1">
      <c r="A76" s="139"/>
      <c r="B76" s="139"/>
      <c r="C76" s="130" t="s">
        <v>336</v>
      </c>
      <c r="D76" s="128"/>
      <c r="E76" s="131"/>
      <c r="F76" s="128"/>
      <c r="G76" s="158"/>
      <c r="H76" s="158"/>
      <c r="I76" s="158"/>
      <c r="J76" s="156"/>
      <c r="K76" s="147"/>
    </row>
    <row r="77" spans="1:11" ht="16.5" hidden="1" thickBot="1">
      <c r="A77" s="139"/>
      <c r="B77" s="139"/>
      <c r="C77" s="130" t="s">
        <v>337</v>
      </c>
      <c r="D77" s="128"/>
      <c r="E77" s="131"/>
      <c r="F77" s="128"/>
      <c r="G77" s="158"/>
      <c r="H77" s="158"/>
      <c r="I77" s="158"/>
      <c r="J77" s="156"/>
      <c r="K77" s="147"/>
    </row>
    <row r="78" spans="1:11" ht="30" thickBot="1">
      <c r="A78" s="139"/>
      <c r="B78" s="139"/>
      <c r="C78" s="130" t="s">
        <v>338</v>
      </c>
      <c r="D78" s="128"/>
      <c r="E78" s="131"/>
      <c r="F78" s="128"/>
      <c r="G78" s="158"/>
      <c r="H78" s="158"/>
      <c r="I78" s="158"/>
      <c r="J78" s="156"/>
      <c r="K78" s="147"/>
    </row>
    <row r="79" spans="1:11" ht="16.5" thickBot="1">
      <c r="A79" s="139"/>
      <c r="B79" s="139"/>
      <c r="C79" s="130" t="s">
        <v>437</v>
      </c>
      <c r="D79" s="128"/>
      <c r="E79" s="131"/>
      <c r="F79" s="128"/>
      <c r="G79" s="158">
        <v>0</v>
      </c>
      <c r="H79" s="158">
        <v>410</v>
      </c>
      <c r="I79" s="158">
        <f>H79-G79</f>
        <v>410</v>
      </c>
      <c r="J79" s="156"/>
      <c r="K79" s="147"/>
    </row>
    <row r="80" spans="1:11" ht="30" hidden="1" thickBot="1">
      <c r="A80" s="139"/>
      <c r="B80" s="139"/>
      <c r="C80" s="130" t="s">
        <v>339</v>
      </c>
      <c r="D80" s="128"/>
      <c r="E80" s="131"/>
      <c r="F80" s="128"/>
      <c r="G80" s="158"/>
      <c r="H80" s="158"/>
      <c r="I80" s="158"/>
      <c r="J80" s="156"/>
      <c r="K80" s="147"/>
    </row>
    <row r="81" spans="1:11" ht="16.5" hidden="1" thickBot="1">
      <c r="A81" s="139"/>
      <c r="B81" s="139"/>
      <c r="C81" s="130" t="s">
        <v>337</v>
      </c>
      <c r="D81" s="128"/>
      <c r="E81" s="131"/>
      <c r="F81" s="128"/>
      <c r="G81" s="158"/>
      <c r="H81" s="158"/>
      <c r="I81" s="158"/>
      <c r="J81" s="156"/>
      <c r="K81" s="147"/>
    </row>
    <row r="82" spans="1:11" ht="44.25" hidden="1" thickBot="1">
      <c r="A82" s="139"/>
      <c r="B82" s="139"/>
      <c r="C82" s="130" t="s">
        <v>340</v>
      </c>
      <c r="D82" s="128"/>
      <c r="E82" s="131"/>
      <c r="F82" s="128"/>
      <c r="G82" s="158"/>
      <c r="H82" s="158"/>
      <c r="I82" s="158"/>
      <c r="J82" s="156"/>
      <c r="K82" s="147"/>
    </row>
    <row r="83" spans="1:11" ht="16.5" hidden="1" thickBot="1">
      <c r="A83" s="139"/>
      <c r="B83" s="139"/>
      <c r="C83" s="130" t="s">
        <v>337</v>
      </c>
      <c r="D83" s="128"/>
      <c r="E83" s="131"/>
      <c r="F83" s="128"/>
      <c r="G83" s="156"/>
      <c r="H83" s="156"/>
      <c r="I83" s="156"/>
      <c r="J83" s="156"/>
      <c r="K83" s="147"/>
    </row>
    <row r="84" spans="1:11" ht="16.5" thickBot="1">
      <c r="A84" s="139"/>
      <c r="B84" s="139"/>
      <c r="C84" s="154" t="s">
        <v>424</v>
      </c>
      <c r="D84" s="128"/>
      <c r="E84" s="155"/>
      <c r="F84" s="128"/>
      <c r="G84" s="142">
        <v>0</v>
      </c>
      <c r="H84" s="142">
        <v>274</v>
      </c>
      <c r="I84" s="397">
        <f>H84-G84</f>
        <v>274</v>
      </c>
      <c r="J84" s="142"/>
      <c r="K84" s="147"/>
    </row>
    <row r="85" spans="1:11" ht="16.5" thickBot="1">
      <c r="A85" s="139"/>
      <c r="B85" s="389">
        <v>4</v>
      </c>
      <c r="C85" s="127" t="s">
        <v>343</v>
      </c>
      <c r="D85" s="97"/>
      <c r="E85" s="386"/>
      <c r="F85" s="97"/>
      <c r="G85" s="387">
        <f>G86</f>
        <v>7</v>
      </c>
      <c r="H85" s="387">
        <f>H86</f>
        <v>7</v>
      </c>
      <c r="I85" s="387">
        <f>H85-G85</f>
        <v>0</v>
      </c>
      <c r="J85" s="387">
        <f>J86</f>
        <v>84</v>
      </c>
      <c r="K85" s="387">
        <f>K86</f>
        <v>84</v>
      </c>
    </row>
    <row r="86" spans="1:11" ht="16.5" thickBot="1">
      <c r="A86" s="139"/>
      <c r="B86" s="139"/>
      <c r="C86" s="391" t="s">
        <v>438</v>
      </c>
      <c r="D86" s="128"/>
      <c r="E86" s="131"/>
      <c r="F86" s="128"/>
      <c r="G86" s="156">
        <v>7</v>
      </c>
      <c r="H86" s="156">
        <v>7</v>
      </c>
      <c r="I86" s="156">
        <v>7</v>
      </c>
      <c r="J86" s="156">
        <v>84</v>
      </c>
      <c r="K86" s="147">
        <v>84</v>
      </c>
    </row>
    <row r="87" spans="1:11" ht="16.5" thickBot="1">
      <c r="A87" s="139"/>
      <c r="B87" s="139"/>
      <c r="C87" s="160" t="s">
        <v>344</v>
      </c>
      <c r="D87" s="140"/>
      <c r="E87" s="161"/>
      <c r="F87" s="140"/>
      <c r="G87" s="156"/>
      <c r="H87" s="156"/>
      <c r="I87" s="156"/>
      <c r="J87" s="156"/>
      <c r="K87" s="147"/>
    </row>
    <row r="88" spans="1:11" ht="16.5" thickBot="1">
      <c r="A88" s="139"/>
      <c r="B88" s="139"/>
      <c r="C88" s="127" t="s">
        <v>345</v>
      </c>
      <c r="D88" s="128"/>
      <c r="E88" s="131"/>
      <c r="F88" s="128"/>
      <c r="G88" s="156">
        <v>7</v>
      </c>
      <c r="H88" s="156">
        <v>7</v>
      </c>
      <c r="I88" s="156">
        <f>H88-G88</f>
        <v>0</v>
      </c>
      <c r="J88" s="156">
        <v>84</v>
      </c>
      <c r="K88" s="377">
        <v>84</v>
      </c>
    </row>
    <row r="89" spans="1:11" ht="16.5" thickBot="1">
      <c r="A89" s="139"/>
      <c r="B89" s="139"/>
      <c r="C89" s="162" t="s">
        <v>346</v>
      </c>
      <c r="D89" s="163"/>
      <c r="E89" s="164"/>
      <c r="F89" s="163"/>
      <c r="G89" s="165"/>
      <c r="H89" s="165"/>
      <c r="I89" s="165"/>
      <c r="J89" s="390"/>
      <c r="K89" s="385"/>
    </row>
    <row r="91" spans="3:16" ht="39.75" customHeight="1">
      <c r="C91" s="712"/>
      <c r="D91" s="712"/>
      <c r="E91" s="113"/>
      <c r="F91" s="712" t="s">
        <v>427</v>
      </c>
      <c r="G91" s="712"/>
      <c r="H91" s="712"/>
      <c r="I91" s="712"/>
      <c r="J91" s="712"/>
      <c r="K91" s="712"/>
      <c r="L91" s="114"/>
      <c r="M91" s="114"/>
      <c r="N91" s="114"/>
      <c r="O91" s="114"/>
      <c r="P91" s="114"/>
    </row>
  </sheetData>
  <sheetProtection selectLockedCells="1" selectUnlockedCells="1"/>
  <mergeCells count="9">
    <mergeCell ref="C91:D91"/>
    <mergeCell ref="F91:K91"/>
    <mergeCell ref="A4:J4"/>
    <mergeCell ref="A6:A7"/>
    <mergeCell ref="B6:B7"/>
    <mergeCell ref="C6:C7"/>
    <mergeCell ref="D6:D7"/>
    <mergeCell ref="E6:F6"/>
    <mergeCell ref="G6:K6"/>
  </mergeCells>
  <printOptions/>
  <pageMargins left="0.747916666666667" right="0.409722222222222" top="1.03" bottom="0.18" header="0.28" footer="0.27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B22" sqref="B22:C22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customWidth="1"/>
    <col min="6" max="6" width="14.7109375" style="0" customWidth="1"/>
    <col min="7" max="7" width="15.00390625" style="0" customWidth="1"/>
    <col min="8" max="8" width="10.28125" style="0" customWidth="1"/>
  </cols>
  <sheetData>
    <row r="1" spans="1:7" ht="15.75">
      <c r="A1" s="3" t="s">
        <v>0</v>
      </c>
      <c r="G1" s="4"/>
    </row>
    <row r="2" spans="1:256" ht="15.75">
      <c r="A2" s="3" t="s">
        <v>368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368</v>
      </c>
      <c r="Q2" s="3" t="s">
        <v>368</v>
      </c>
      <c r="R2" s="3" t="s">
        <v>368</v>
      </c>
      <c r="S2" s="3" t="s">
        <v>368</v>
      </c>
      <c r="T2" s="3" t="s">
        <v>368</v>
      </c>
      <c r="U2" s="3" t="s">
        <v>368</v>
      </c>
      <c r="V2" s="3" t="s">
        <v>368</v>
      </c>
      <c r="W2" s="3" t="s">
        <v>368</v>
      </c>
      <c r="X2" s="3" t="s">
        <v>368</v>
      </c>
      <c r="Y2" s="3" t="s">
        <v>368</v>
      </c>
      <c r="Z2" s="3" t="s">
        <v>368</v>
      </c>
      <c r="AA2" s="3" t="s">
        <v>368</v>
      </c>
      <c r="AB2" s="3" t="s">
        <v>368</v>
      </c>
      <c r="AC2" s="3" t="s">
        <v>368</v>
      </c>
      <c r="AD2" s="3" t="s">
        <v>368</v>
      </c>
      <c r="AE2" s="3" t="s">
        <v>368</v>
      </c>
      <c r="AF2" s="3" t="s">
        <v>368</v>
      </c>
      <c r="AG2" s="3" t="s">
        <v>368</v>
      </c>
      <c r="AH2" s="3" t="s">
        <v>368</v>
      </c>
      <c r="AI2" s="3" t="s">
        <v>368</v>
      </c>
      <c r="AJ2" s="3" t="s">
        <v>368</v>
      </c>
      <c r="AK2" s="3" t="s">
        <v>368</v>
      </c>
      <c r="AL2" s="3" t="s">
        <v>368</v>
      </c>
      <c r="AM2" s="3" t="s">
        <v>368</v>
      </c>
      <c r="AN2" s="3" t="s">
        <v>368</v>
      </c>
      <c r="AO2" s="3" t="s">
        <v>368</v>
      </c>
      <c r="AP2" s="3" t="s">
        <v>368</v>
      </c>
      <c r="AQ2" s="3" t="s">
        <v>368</v>
      </c>
      <c r="AR2" s="3" t="s">
        <v>368</v>
      </c>
      <c r="AS2" s="3" t="s">
        <v>368</v>
      </c>
      <c r="AT2" s="3" t="s">
        <v>368</v>
      </c>
      <c r="AU2" s="3" t="s">
        <v>368</v>
      </c>
      <c r="AV2" s="3" t="s">
        <v>368</v>
      </c>
      <c r="AW2" s="3" t="s">
        <v>368</v>
      </c>
      <c r="AX2" s="3" t="s">
        <v>368</v>
      </c>
      <c r="AY2" s="3" t="s">
        <v>368</v>
      </c>
      <c r="AZ2" s="3" t="s">
        <v>368</v>
      </c>
      <c r="BA2" s="3" t="s">
        <v>368</v>
      </c>
      <c r="BB2" s="3" t="s">
        <v>368</v>
      </c>
      <c r="BC2" s="3" t="s">
        <v>368</v>
      </c>
      <c r="BD2" s="3" t="s">
        <v>368</v>
      </c>
      <c r="BE2" s="3" t="s">
        <v>368</v>
      </c>
      <c r="BF2" s="3" t="s">
        <v>368</v>
      </c>
      <c r="BG2" s="3" t="s">
        <v>368</v>
      </c>
      <c r="BH2" s="3" t="s">
        <v>368</v>
      </c>
      <c r="BI2" s="3" t="s">
        <v>368</v>
      </c>
      <c r="BJ2" s="3" t="s">
        <v>368</v>
      </c>
      <c r="BK2" s="3" t="s">
        <v>368</v>
      </c>
      <c r="BL2" s="3" t="s">
        <v>368</v>
      </c>
      <c r="BM2" s="3" t="s">
        <v>368</v>
      </c>
      <c r="BN2" s="3" t="s">
        <v>368</v>
      </c>
      <c r="BO2" s="3" t="s">
        <v>368</v>
      </c>
      <c r="BP2" s="3" t="s">
        <v>368</v>
      </c>
      <c r="BQ2" s="3" t="s">
        <v>368</v>
      </c>
      <c r="BR2" s="3" t="s">
        <v>368</v>
      </c>
      <c r="BS2" s="3" t="s">
        <v>368</v>
      </c>
      <c r="BT2" s="3" t="s">
        <v>368</v>
      </c>
      <c r="BU2" s="3" t="s">
        <v>368</v>
      </c>
      <c r="BV2" s="3" t="s">
        <v>368</v>
      </c>
      <c r="BW2" s="3" t="s">
        <v>368</v>
      </c>
      <c r="BX2" s="3" t="s">
        <v>368</v>
      </c>
      <c r="BY2" s="3" t="s">
        <v>368</v>
      </c>
      <c r="BZ2" s="3" t="s">
        <v>368</v>
      </c>
      <c r="CA2" s="3" t="s">
        <v>368</v>
      </c>
      <c r="CB2" s="3" t="s">
        <v>368</v>
      </c>
      <c r="CC2" s="3" t="s">
        <v>368</v>
      </c>
      <c r="CD2" s="3" t="s">
        <v>368</v>
      </c>
      <c r="CE2" s="3" t="s">
        <v>368</v>
      </c>
      <c r="CF2" s="3" t="s">
        <v>368</v>
      </c>
      <c r="CG2" s="3" t="s">
        <v>368</v>
      </c>
      <c r="CH2" s="3" t="s">
        <v>368</v>
      </c>
      <c r="CI2" s="3" t="s">
        <v>368</v>
      </c>
      <c r="CJ2" s="3" t="s">
        <v>368</v>
      </c>
      <c r="CK2" s="3" t="s">
        <v>368</v>
      </c>
      <c r="CL2" s="3" t="s">
        <v>368</v>
      </c>
      <c r="CM2" s="3" t="s">
        <v>368</v>
      </c>
      <c r="CN2" s="3" t="s">
        <v>368</v>
      </c>
      <c r="CO2" s="3" t="s">
        <v>368</v>
      </c>
      <c r="CP2" s="3" t="s">
        <v>368</v>
      </c>
      <c r="CQ2" s="3" t="s">
        <v>368</v>
      </c>
      <c r="CR2" s="3" t="s">
        <v>368</v>
      </c>
      <c r="CS2" s="3" t="s">
        <v>368</v>
      </c>
      <c r="CT2" s="3" t="s">
        <v>368</v>
      </c>
      <c r="CU2" s="3" t="s">
        <v>368</v>
      </c>
      <c r="CV2" s="3" t="s">
        <v>368</v>
      </c>
      <c r="CW2" s="3" t="s">
        <v>368</v>
      </c>
      <c r="CX2" s="3" t="s">
        <v>368</v>
      </c>
      <c r="CY2" s="3" t="s">
        <v>368</v>
      </c>
      <c r="CZ2" s="3" t="s">
        <v>368</v>
      </c>
      <c r="DA2" s="3" t="s">
        <v>368</v>
      </c>
      <c r="DB2" s="3" t="s">
        <v>368</v>
      </c>
      <c r="DC2" s="3" t="s">
        <v>368</v>
      </c>
      <c r="DD2" s="3" t="s">
        <v>368</v>
      </c>
      <c r="DE2" s="3" t="s">
        <v>368</v>
      </c>
      <c r="DF2" s="3" t="s">
        <v>368</v>
      </c>
      <c r="DG2" s="3" t="s">
        <v>368</v>
      </c>
      <c r="DH2" s="3" t="s">
        <v>368</v>
      </c>
      <c r="DI2" s="3" t="s">
        <v>368</v>
      </c>
      <c r="DJ2" s="3" t="s">
        <v>368</v>
      </c>
      <c r="DK2" s="3" t="s">
        <v>368</v>
      </c>
      <c r="DL2" s="3" t="s">
        <v>368</v>
      </c>
      <c r="DM2" s="3" t="s">
        <v>368</v>
      </c>
      <c r="DN2" s="3" t="s">
        <v>368</v>
      </c>
      <c r="DO2" s="3" t="s">
        <v>368</v>
      </c>
      <c r="DP2" s="3" t="s">
        <v>368</v>
      </c>
      <c r="DQ2" s="3" t="s">
        <v>368</v>
      </c>
      <c r="DR2" s="3" t="s">
        <v>368</v>
      </c>
      <c r="DS2" s="3" t="s">
        <v>368</v>
      </c>
      <c r="DT2" s="3" t="s">
        <v>368</v>
      </c>
      <c r="DU2" s="3" t="s">
        <v>368</v>
      </c>
      <c r="DV2" s="3" t="s">
        <v>368</v>
      </c>
      <c r="DW2" s="3" t="s">
        <v>368</v>
      </c>
      <c r="DX2" s="3" t="s">
        <v>368</v>
      </c>
      <c r="DY2" s="3" t="s">
        <v>368</v>
      </c>
      <c r="DZ2" s="3" t="s">
        <v>368</v>
      </c>
      <c r="EA2" s="3" t="s">
        <v>368</v>
      </c>
      <c r="EB2" s="3" t="s">
        <v>368</v>
      </c>
      <c r="EC2" s="3" t="s">
        <v>368</v>
      </c>
      <c r="ED2" s="3" t="s">
        <v>368</v>
      </c>
      <c r="EE2" s="3" t="s">
        <v>368</v>
      </c>
      <c r="EF2" s="3" t="s">
        <v>368</v>
      </c>
      <c r="EG2" s="3" t="s">
        <v>368</v>
      </c>
      <c r="EH2" s="3" t="s">
        <v>368</v>
      </c>
      <c r="EI2" s="3" t="s">
        <v>368</v>
      </c>
      <c r="EJ2" s="3" t="s">
        <v>368</v>
      </c>
      <c r="EK2" s="3" t="s">
        <v>368</v>
      </c>
      <c r="EL2" s="3" t="s">
        <v>368</v>
      </c>
      <c r="EM2" s="3" t="s">
        <v>368</v>
      </c>
      <c r="EN2" s="3" t="s">
        <v>368</v>
      </c>
      <c r="EO2" s="3" t="s">
        <v>368</v>
      </c>
      <c r="EP2" s="3" t="s">
        <v>368</v>
      </c>
      <c r="EQ2" s="3" t="s">
        <v>368</v>
      </c>
      <c r="ER2" s="3" t="s">
        <v>368</v>
      </c>
      <c r="ES2" s="3" t="s">
        <v>368</v>
      </c>
      <c r="ET2" s="3" t="s">
        <v>368</v>
      </c>
      <c r="EU2" s="3" t="s">
        <v>368</v>
      </c>
      <c r="EV2" s="3" t="s">
        <v>368</v>
      </c>
      <c r="EW2" s="3" t="s">
        <v>368</v>
      </c>
      <c r="EX2" s="3" t="s">
        <v>368</v>
      </c>
      <c r="EY2" s="3" t="s">
        <v>368</v>
      </c>
      <c r="EZ2" s="3" t="s">
        <v>368</v>
      </c>
      <c r="FA2" s="3" t="s">
        <v>368</v>
      </c>
      <c r="FB2" s="3" t="s">
        <v>368</v>
      </c>
      <c r="FC2" s="3" t="s">
        <v>368</v>
      </c>
      <c r="FD2" s="3" t="s">
        <v>368</v>
      </c>
      <c r="FE2" s="3" t="s">
        <v>368</v>
      </c>
      <c r="FF2" s="3" t="s">
        <v>368</v>
      </c>
      <c r="FG2" s="3" t="s">
        <v>368</v>
      </c>
      <c r="FH2" s="3" t="s">
        <v>368</v>
      </c>
      <c r="FI2" s="3" t="s">
        <v>368</v>
      </c>
      <c r="FJ2" s="3" t="s">
        <v>368</v>
      </c>
      <c r="FK2" s="3" t="s">
        <v>368</v>
      </c>
      <c r="FL2" s="3" t="s">
        <v>368</v>
      </c>
      <c r="FM2" s="3" t="s">
        <v>368</v>
      </c>
      <c r="FN2" s="3" t="s">
        <v>368</v>
      </c>
      <c r="FO2" s="3" t="s">
        <v>368</v>
      </c>
      <c r="FP2" s="3" t="s">
        <v>368</v>
      </c>
      <c r="FQ2" s="3" t="s">
        <v>368</v>
      </c>
      <c r="FR2" s="3" t="s">
        <v>368</v>
      </c>
      <c r="FS2" s="3" t="s">
        <v>368</v>
      </c>
      <c r="FT2" s="3" t="s">
        <v>368</v>
      </c>
      <c r="FU2" s="3" t="s">
        <v>368</v>
      </c>
      <c r="FV2" s="3" t="s">
        <v>368</v>
      </c>
      <c r="FW2" s="3" t="s">
        <v>368</v>
      </c>
      <c r="FX2" s="3" t="s">
        <v>368</v>
      </c>
      <c r="FY2" s="3" t="s">
        <v>368</v>
      </c>
      <c r="FZ2" s="3" t="s">
        <v>368</v>
      </c>
      <c r="GA2" s="3" t="s">
        <v>368</v>
      </c>
      <c r="GB2" s="3" t="s">
        <v>368</v>
      </c>
      <c r="GC2" s="3" t="s">
        <v>368</v>
      </c>
      <c r="GD2" s="3" t="s">
        <v>368</v>
      </c>
      <c r="GE2" s="3" t="s">
        <v>368</v>
      </c>
      <c r="GF2" s="3" t="s">
        <v>368</v>
      </c>
      <c r="GG2" s="3" t="s">
        <v>368</v>
      </c>
      <c r="GH2" s="3" t="s">
        <v>368</v>
      </c>
      <c r="GI2" s="3" t="s">
        <v>368</v>
      </c>
      <c r="GJ2" s="3" t="s">
        <v>368</v>
      </c>
      <c r="GK2" s="3" t="s">
        <v>368</v>
      </c>
      <c r="GL2" s="3" t="s">
        <v>368</v>
      </c>
      <c r="GM2" s="3" t="s">
        <v>368</v>
      </c>
      <c r="GN2" s="3" t="s">
        <v>368</v>
      </c>
      <c r="GO2" s="3" t="s">
        <v>368</v>
      </c>
      <c r="GP2" s="3" t="s">
        <v>368</v>
      </c>
      <c r="GQ2" s="3" t="s">
        <v>368</v>
      </c>
      <c r="GR2" s="3" t="s">
        <v>368</v>
      </c>
      <c r="GS2" s="3" t="s">
        <v>368</v>
      </c>
      <c r="GT2" s="3" t="s">
        <v>368</v>
      </c>
      <c r="GU2" s="3" t="s">
        <v>368</v>
      </c>
      <c r="GV2" s="3" t="s">
        <v>368</v>
      </c>
      <c r="GW2" s="3" t="s">
        <v>368</v>
      </c>
      <c r="GX2" s="3" t="s">
        <v>368</v>
      </c>
      <c r="GY2" s="3" t="s">
        <v>368</v>
      </c>
      <c r="GZ2" s="3" t="s">
        <v>368</v>
      </c>
      <c r="HA2" s="3" t="s">
        <v>368</v>
      </c>
      <c r="HB2" s="3" t="s">
        <v>368</v>
      </c>
      <c r="HC2" s="3" t="s">
        <v>368</v>
      </c>
      <c r="HD2" s="3" t="s">
        <v>368</v>
      </c>
      <c r="HE2" s="3" t="s">
        <v>368</v>
      </c>
      <c r="HF2" s="3" t="s">
        <v>368</v>
      </c>
      <c r="HG2" s="3" t="s">
        <v>368</v>
      </c>
      <c r="HH2" s="3" t="s">
        <v>368</v>
      </c>
      <c r="HI2" s="3" t="s">
        <v>368</v>
      </c>
      <c r="HJ2" s="3" t="s">
        <v>368</v>
      </c>
      <c r="HK2" s="3" t="s">
        <v>368</v>
      </c>
      <c r="HL2" s="3" t="s">
        <v>368</v>
      </c>
      <c r="HM2" s="3" t="s">
        <v>368</v>
      </c>
      <c r="HN2" s="3" t="s">
        <v>368</v>
      </c>
      <c r="HO2" s="3" t="s">
        <v>368</v>
      </c>
      <c r="HP2" s="3" t="s">
        <v>368</v>
      </c>
      <c r="HQ2" s="3" t="s">
        <v>368</v>
      </c>
      <c r="HR2" s="3" t="s">
        <v>368</v>
      </c>
      <c r="HS2" s="3" t="s">
        <v>368</v>
      </c>
      <c r="HT2" s="3" t="s">
        <v>368</v>
      </c>
      <c r="HU2" s="3" t="s">
        <v>368</v>
      </c>
      <c r="HV2" s="3" t="s">
        <v>368</v>
      </c>
      <c r="HW2" s="3" t="s">
        <v>368</v>
      </c>
      <c r="HX2" s="3" t="s">
        <v>368</v>
      </c>
      <c r="HY2" s="3" t="s">
        <v>368</v>
      </c>
      <c r="HZ2" s="3" t="s">
        <v>368</v>
      </c>
      <c r="IA2" s="3" t="s">
        <v>368</v>
      </c>
      <c r="IB2" s="3" t="s">
        <v>368</v>
      </c>
      <c r="IC2" s="3" t="s">
        <v>368</v>
      </c>
      <c r="ID2" s="3" t="s">
        <v>368</v>
      </c>
      <c r="IE2" s="3" t="s">
        <v>368</v>
      </c>
      <c r="IF2" s="3" t="s">
        <v>368</v>
      </c>
      <c r="IG2" s="3" t="s">
        <v>368</v>
      </c>
      <c r="IH2" s="3" t="s">
        <v>368</v>
      </c>
      <c r="II2" s="3" t="s">
        <v>368</v>
      </c>
      <c r="IJ2" s="3" t="s">
        <v>368</v>
      </c>
      <c r="IK2" s="3" t="s">
        <v>368</v>
      </c>
      <c r="IL2" s="3" t="s">
        <v>368</v>
      </c>
      <c r="IM2" s="3" t="s">
        <v>368</v>
      </c>
      <c r="IN2" s="3" t="s">
        <v>368</v>
      </c>
      <c r="IO2" s="3" t="s">
        <v>368</v>
      </c>
      <c r="IP2" s="3" t="s">
        <v>368</v>
      </c>
      <c r="IQ2" s="3" t="s">
        <v>368</v>
      </c>
      <c r="IR2" s="3" t="s">
        <v>368</v>
      </c>
      <c r="IS2" s="3" t="s">
        <v>368</v>
      </c>
      <c r="IT2" s="3" t="s">
        <v>368</v>
      </c>
      <c r="IU2" s="3" t="s">
        <v>368</v>
      </c>
      <c r="IV2" s="3" t="s">
        <v>368</v>
      </c>
    </row>
    <row r="3" spans="1:7" ht="15.75">
      <c r="A3" s="3" t="s">
        <v>367</v>
      </c>
      <c r="G3" s="4"/>
    </row>
    <row r="4" spans="1:7" ht="15.75">
      <c r="A4" s="3" t="s">
        <v>369</v>
      </c>
      <c r="G4" s="4"/>
    </row>
    <row r="5" ht="12.75">
      <c r="G5" s="4" t="s">
        <v>382</v>
      </c>
    </row>
    <row r="6" ht="12.75">
      <c r="G6" s="4" t="s">
        <v>383</v>
      </c>
    </row>
    <row r="7" ht="12.75">
      <c r="G7" s="4" t="s">
        <v>420</v>
      </c>
    </row>
    <row r="8" spans="2:8" ht="15.75">
      <c r="B8" s="720" t="s">
        <v>301</v>
      </c>
      <c r="C8" s="720"/>
      <c r="D8" s="720"/>
      <c r="E8" s="720"/>
      <c r="F8" s="720"/>
      <c r="G8" s="720"/>
      <c r="H8" s="720"/>
    </row>
    <row r="9" ht="12.75">
      <c r="G9" s="4" t="s">
        <v>300</v>
      </c>
    </row>
    <row r="10" ht="15">
      <c r="H10" s="5" t="s">
        <v>2</v>
      </c>
    </row>
    <row r="11" spans="1:8" ht="13.5" customHeight="1" thickBot="1">
      <c r="A11" s="6" t="s">
        <v>302</v>
      </c>
      <c r="B11" s="721" t="s">
        <v>303</v>
      </c>
      <c r="C11" s="722" t="s">
        <v>397</v>
      </c>
      <c r="D11" s="722"/>
      <c r="E11" s="723" t="s">
        <v>304</v>
      </c>
      <c r="F11" s="724" t="s">
        <v>398</v>
      </c>
      <c r="G11" s="724"/>
      <c r="H11" s="725" t="s">
        <v>305</v>
      </c>
    </row>
    <row r="12" spans="1:8" ht="13.5" thickBot="1">
      <c r="A12" s="7" t="s">
        <v>306</v>
      </c>
      <c r="B12" s="721"/>
      <c r="C12" s="8" t="s">
        <v>307</v>
      </c>
      <c r="D12" s="8" t="s">
        <v>308</v>
      </c>
      <c r="E12" s="723"/>
      <c r="F12" s="9" t="s">
        <v>307</v>
      </c>
      <c r="G12" s="9" t="s">
        <v>308</v>
      </c>
      <c r="H12" s="725"/>
    </row>
    <row r="13" spans="1:8" s="16" customFormat="1" ht="12" thickBot="1">
      <c r="A13" s="10">
        <v>0</v>
      </c>
      <c r="B13" s="11">
        <v>1</v>
      </c>
      <c r="C13" s="12">
        <v>2</v>
      </c>
      <c r="D13" s="13">
        <v>3</v>
      </c>
      <c r="E13" s="14">
        <v>4</v>
      </c>
      <c r="F13" s="13">
        <v>5</v>
      </c>
      <c r="G13" s="13">
        <v>6</v>
      </c>
      <c r="H13" s="15">
        <v>7</v>
      </c>
    </row>
    <row r="14" spans="1:8" s="16" customFormat="1" ht="16.5" thickBot="1">
      <c r="A14" s="17" t="s">
        <v>6</v>
      </c>
      <c r="B14" s="18" t="s">
        <v>309</v>
      </c>
      <c r="C14" s="88">
        <f>SUM(C15:C16)</f>
        <v>8558</v>
      </c>
      <c r="D14" s="88">
        <f>SUM(D15:D16)</f>
        <v>5701</v>
      </c>
      <c r="E14" s="89">
        <f>SUM(D14/C14)</f>
        <v>0.6661603178312689</v>
      </c>
      <c r="F14" s="88">
        <f>SUM(F15:F16)</f>
        <v>5986</v>
      </c>
      <c r="G14" s="88">
        <f>SUM(G15:G16)</f>
        <v>5171</v>
      </c>
      <c r="H14" s="94">
        <f>G14/F14</f>
        <v>0.863848980955563</v>
      </c>
    </row>
    <row r="15" spans="1:8" ht="32.25" thickBot="1">
      <c r="A15" s="19">
        <v>1</v>
      </c>
      <c r="B15" s="20" t="s">
        <v>310</v>
      </c>
      <c r="C15" s="92">
        <v>8522</v>
      </c>
      <c r="D15" s="92">
        <v>5659</v>
      </c>
      <c r="E15" s="93">
        <f>SUM(D15/C15)</f>
        <v>0.6640459985918798</v>
      </c>
      <c r="F15" s="92">
        <v>5941</v>
      </c>
      <c r="G15" s="92">
        <v>5120</v>
      </c>
      <c r="H15" s="95">
        <f>SUM(G15/F15)</f>
        <v>0.861807776468608</v>
      </c>
    </row>
    <row r="16" spans="1:8" ht="15.75" customHeight="1" thickBot="1">
      <c r="A16" s="21" t="s">
        <v>311</v>
      </c>
      <c r="B16" s="22" t="s">
        <v>13</v>
      </c>
      <c r="C16" s="90">
        <v>36</v>
      </c>
      <c r="D16" s="91">
        <v>42</v>
      </c>
      <c r="E16" s="93">
        <f>SUM(D16/C16)</f>
        <v>1.1666666666666667</v>
      </c>
      <c r="F16" s="90">
        <v>45</v>
      </c>
      <c r="G16" s="91">
        <v>51</v>
      </c>
      <c r="H16" s="95">
        <f>SUM(G16/F16)</f>
        <v>1.1333333333333333</v>
      </c>
    </row>
    <row r="17" spans="1:8" ht="15.75" customHeight="1">
      <c r="A17" s="103" t="s">
        <v>312</v>
      </c>
      <c r="B17" s="104" t="s">
        <v>14</v>
      </c>
      <c r="C17" s="105">
        <v>0</v>
      </c>
      <c r="D17" s="106">
        <v>0</v>
      </c>
      <c r="E17" s="107"/>
      <c r="F17" s="106">
        <v>0</v>
      </c>
      <c r="G17" s="108">
        <v>0</v>
      </c>
      <c r="H17" s="109"/>
    </row>
    <row r="22" spans="2:9" ht="50.25" customHeight="1">
      <c r="B22" s="712"/>
      <c r="C22" s="712"/>
      <c r="D22" s="719"/>
      <c r="E22" s="719"/>
      <c r="F22" s="719" t="s">
        <v>421</v>
      </c>
      <c r="G22" s="719"/>
      <c r="H22" s="719"/>
      <c r="I22" s="719"/>
    </row>
    <row r="23" ht="15" customHeight="1"/>
  </sheetData>
  <sheetProtection selectLockedCells="1" selectUnlockedCells="1"/>
  <mergeCells count="10">
    <mergeCell ref="B8:H8"/>
    <mergeCell ref="B11:B12"/>
    <mergeCell ref="C11:D11"/>
    <mergeCell ref="E11:E12"/>
    <mergeCell ref="F11:G11"/>
    <mergeCell ref="H11:H12"/>
    <mergeCell ref="B22:C22"/>
    <mergeCell ref="D22:E22"/>
    <mergeCell ref="F22:G22"/>
    <mergeCell ref="H22:I22"/>
  </mergeCells>
  <printOptions/>
  <pageMargins left="0.7479166666666667" right="0.24027777777777778" top="0.9840277777777777" bottom="0.9840277777777777" header="0.5118055555555555" footer="0.5"/>
  <pageSetup horizontalDpi="300" verticalDpi="300" orientation="landscape" paperSize="9" r:id="rId1"/>
  <headerFooter alignWithMargins="0">
    <oddFooter>&amp;C&amp;8Pagina &amp;P din &amp;N&amp;R&amp;8Data &amp;D Ora&amp;T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23" customWidth="1"/>
    <col min="2" max="2" width="3.28125" style="23" customWidth="1"/>
    <col min="3" max="3" width="3.140625" style="23" customWidth="1"/>
    <col min="4" max="4" width="5.28125" style="23" customWidth="1"/>
    <col min="5" max="5" width="44.00390625" style="23" customWidth="1"/>
    <col min="6" max="6" width="6.140625" style="23" customWidth="1"/>
    <col min="7" max="7" width="10.7109375" style="23" customWidth="1"/>
    <col min="8" max="8" width="7.28125" style="23" customWidth="1"/>
    <col min="9" max="9" width="7.7109375" style="23" customWidth="1"/>
    <col min="10" max="10" width="8.00390625" style="23" customWidth="1"/>
    <col min="11" max="11" width="7.57421875" style="23" customWidth="1"/>
    <col min="12" max="16384" width="9.140625" style="23" customWidth="1"/>
  </cols>
  <sheetData>
    <row r="1" ht="12.75">
      <c r="J1" s="4" t="s">
        <v>313</v>
      </c>
    </row>
    <row r="4" spans="1:11" ht="15.75">
      <c r="A4" s="738" t="s">
        <v>314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</row>
    <row r="6" ht="12.75">
      <c r="K6" s="24" t="s">
        <v>2</v>
      </c>
    </row>
    <row r="7" spans="1:11" ht="38.25">
      <c r="A7"/>
      <c r="B7" s="25"/>
      <c r="C7" s="25"/>
      <c r="D7" s="25"/>
      <c r="E7" s="26" t="s">
        <v>303</v>
      </c>
      <c r="F7" s="27" t="s">
        <v>4</v>
      </c>
      <c r="G7" s="28" t="s">
        <v>91</v>
      </c>
      <c r="H7" s="29" t="s">
        <v>96</v>
      </c>
      <c r="I7" s="29" t="s">
        <v>97</v>
      </c>
      <c r="J7" s="29" t="s">
        <v>98</v>
      </c>
      <c r="K7" s="30" t="s">
        <v>315</v>
      </c>
    </row>
    <row r="8" spans="1:11" ht="12.75">
      <c r="A8" s="31"/>
      <c r="B8" s="25"/>
      <c r="C8" s="25"/>
      <c r="D8" s="25"/>
      <c r="E8" s="26">
        <v>0</v>
      </c>
      <c r="F8" s="32">
        <v>1</v>
      </c>
      <c r="G8" s="33">
        <v>2</v>
      </c>
      <c r="H8" s="33">
        <v>3</v>
      </c>
      <c r="I8" s="33">
        <v>4</v>
      </c>
      <c r="J8" s="34">
        <v>5</v>
      </c>
      <c r="K8" s="35">
        <v>6</v>
      </c>
    </row>
    <row r="9" spans="1:11" ht="15" customHeight="1">
      <c r="A9" s="36" t="s">
        <v>6</v>
      </c>
      <c r="B9" s="36"/>
      <c r="C9" s="36"/>
      <c r="D9" s="729" t="s">
        <v>101</v>
      </c>
      <c r="E9" s="729"/>
      <c r="F9" s="38">
        <v>1</v>
      </c>
      <c r="G9" s="39"/>
      <c r="H9" s="40"/>
      <c r="I9" s="40"/>
      <c r="J9" s="40"/>
      <c r="K9" s="39"/>
    </row>
    <row r="10" spans="1:11" ht="15" customHeight="1">
      <c r="A10" s="733"/>
      <c r="B10" s="28">
        <v>1</v>
      </c>
      <c r="C10" s="36"/>
      <c r="D10" s="729" t="s">
        <v>102</v>
      </c>
      <c r="E10" s="729"/>
      <c r="F10" s="38">
        <v>2</v>
      </c>
      <c r="G10" s="41"/>
      <c r="H10" s="40"/>
      <c r="I10" s="40"/>
      <c r="J10" s="40"/>
      <c r="K10" s="39"/>
    </row>
    <row r="11" spans="1:11" ht="25.5" customHeight="1">
      <c r="A11" s="733"/>
      <c r="B11" s="733"/>
      <c r="C11" s="36" t="s">
        <v>9</v>
      </c>
      <c r="D11" s="729" t="s">
        <v>103</v>
      </c>
      <c r="E11" s="729"/>
      <c r="F11" s="38">
        <v>3</v>
      </c>
      <c r="G11" s="41"/>
      <c r="H11" s="40"/>
      <c r="I11" s="40"/>
      <c r="J11" s="40"/>
      <c r="K11" s="39"/>
    </row>
    <row r="12" spans="1:11" ht="15">
      <c r="A12" s="733"/>
      <c r="B12" s="733"/>
      <c r="C12" s="36"/>
      <c r="D12" s="37" t="s">
        <v>104</v>
      </c>
      <c r="E12" s="37" t="s">
        <v>105</v>
      </c>
      <c r="F12" s="38">
        <v>4</v>
      </c>
      <c r="G12" s="41"/>
      <c r="H12" s="40"/>
      <c r="I12" s="40"/>
      <c r="J12" s="40"/>
      <c r="K12" s="39"/>
    </row>
    <row r="13" spans="1:11" ht="15">
      <c r="A13" s="733"/>
      <c r="B13" s="733"/>
      <c r="C13" s="36"/>
      <c r="D13" s="37" t="s">
        <v>106</v>
      </c>
      <c r="E13" s="37" t="s">
        <v>107</v>
      </c>
      <c r="F13" s="38">
        <v>5</v>
      </c>
      <c r="G13" s="41"/>
      <c r="H13" s="40"/>
      <c r="I13" s="40"/>
      <c r="J13" s="40"/>
      <c r="K13" s="39"/>
    </row>
    <row r="14" spans="1:11" ht="15">
      <c r="A14" s="733"/>
      <c r="B14" s="733"/>
      <c r="C14" s="36"/>
      <c r="D14" s="37" t="s">
        <v>108</v>
      </c>
      <c r="E14" s="37" t="s">
        <v>109</v>
      </c>
      <c r="F14" s="38">
        <v>6</v>
      </c>
      <c r="G14" s="41"/>
      <c r="H14" s="40"/>
      <c r="I14" s="40"/>
      <c r="J14" s="40"/>
      <c r="K14" s="39"/>
    </row>
    <row r="15" spans="1:11" ht="15">
      <c r="A15" s="733"/>
      <c r="B15" s="733"/>
      <c r="C15" s="36"/>
      <c r="D15" s="37" t="s">
        <v>110</v>
      </c>
      <c r="E15" s="37" t="s">
        <v>111</v>
      </c>
      <c r="F15" s="38">
        <v>7</v>
      </c>
      <c r="G15" s="41"/>
      <c r="H15" s="40"/>
      <c r="I15" s="40"/>
      <c r="J15" s="40"/>
      <c r="K15" s="39"/>
    </row>
    <row r="16" spans="1:11" ht="15" customHeight="1">
      <c r="A16" s="733"/>
      <c r="B16" s="733"/>
      <c r="C16" s="36" t="s">
        <v>11</v>
      </c>
      <c r="D16" s="729" t="s">
        <v>112</v>
      </c>
      <c r="E16" s="729"/>
      <c r="F16" s="38">
        <v>8</v>
      </c>
      <c r="G16" s="41"/>
      <c r="H16" s="40"/>
      <c r="I16" s="40"/>
      <c r="J16" s="40"/>
      <c r="K16" s="39"/>
    </row>
    <row r="17" spans="1:11" ht="27" customHeight="1">
      <c r="A17" s="733"/>
      <c r="B17" s="733"/>
      <c r="C17" s="36" t="s">
        <v>58</v>
      </c>
      <c r="D17" s="729" t="s">
        <v>113</v>
      </c>
      <c r="E17" s="729"/>
      <c r="F17" s="38">
        <v>9</v>
      </c>
      <c r="G17" s="41"/>
      <c r="H17" s="40"/>
      <c r="I17" s="40"/>
      <c r="J17" s="40"/>
      <c r="K17" s="39"/>
    </row>
    <row r="18" spans="1:11" ht="15">
      <c r="A18" s="733"/>
      <c r="B18" s="733"/>
      <c r="C18" s="733"/>
      <c r="D18" s="42" t="s">
        <v>114</v>
      </c>
      <c r="E18" s="43" t="s">
        <v>10</v>
      </c>
      <c r="F18" s="38">
        <v>10</v>
      </c>
      <c r="G18" s="41"/>
      <c r="H18" s="40"/>
      <c r="I18" s="40"/>
      <c r="J18" s="40"/>
      <c r="K18" s="39"/>
    </row>
    <row r="19" spans="1:11" ht="15">
      <c r="A19" s="733"/>
      <c r="B19" s="733"/>
      <c r="C19" s="733"/>
      <c r="D19" s="42" t="s">
        <v>115</v>
      </c>
      <c r="E19" s="43" t="s">
        <v>12</v>
      </c>
      <c r="F19" s="38">
        <v>11</v>
      </c>
      <c r="G19" s="41"/>
      <c r="H19" s="40"/>
      <c r="I19" s="40"/>
      <c r="J19" s="40"/>
      <c r="K19" s="39"/>
    </row>
    <row r="20" spans="1:11" ht="15" customHeight="1">
      <c r="A20" s="733"/>
      <c r="B20" s="733"/>
      <c r="C20" s="36" t="s">
        <v>68</v>
      </c>
      <c r="D20" s="729" t="s">
        <v>116</v>
      </c>
      <c r="E20" s="729"/>
      <c r="F20" s="38">
        <v>12</v>
      </c>
      <c r="G20" s="41"/>
      <c r="H20" s="40"/>
      <c r="I20" s="40"/>
      <c r="J20" s="40"/>
      <c r="K20" s="39"/>
    </row>
    <row r="21" spans="1:11" ht="15" customHeight="1">
      <c r="A21" s="733"/>
      <c r="B21" s="733"/>
      <c r="C21" s="36" t="s">
        <v>70</v>
      </c>
      <c r="D21" s="729" t="s">
        <v>117</v>
      </c>
      <c r="E21" s="729"/>
      <c r="F21" s="38">
        <v>13</v>
      </c>
      <c r="G21" s="41"/>
      <c r="H21" s="40"/>
      <c r="I21" s="40"/>
      <c r="J21" s="40"/>
      <c r="K21" s="39"/>
    </row>
    <row r="22" spans="1:11" ht="27" customHeight="1">
      <c r="A22" s="733"/>
      <c r="B22" s="36"/>
      <c r="C22" s="36" t="s">
        <v>118</v>
      </c>
      <c r="D22" s="729" t="s">
        <v>119</v>
      </c>
      <c r="E22" s="729"/>
      <c r="F22" s="38">
        <v>14</v>
      </c>
      <c r="G22" s="39"/>
      <c r="H22" s="40"/>
      <c r="I22" s="40"/>
      <c r="J22" s="40"/>
      <c r="K22" s="39"/>
    </row>
    <row r="23" spans="1:11" ht="15" customHeight="1">
      <c r="A23" s="733"/>
      <c r="B23" s="36"/>
      <c r="C23" s="36"/>
      <c r="D23" s="37" t="s">
        <v>120</v>
      </c>
      <c r="E23" s="37" t="s">
        <v>121</v>
      </c>
      <c r="F23" s="38">
        <v>15</v>
      </c>
      <c r="G23" s="41"/>
      <c r="H23" s="40"/>
      <c r="I23" s="40"/>
      <c r="J23" s="40"/>
      <c r="K23" s="39"/>
    </row>
    <row r="24" spans="1:11" ht="25.5">
      <c r="A24" s="733"/>
      <c r="B24" s="36"/>
      <c r="C24" s="36"/>
      <c r="D24" s="37" t="s">
        <v>122</v>
      </c>
      <c r="E24" s="37" t="s">
        <v>123</v>
      </c>
      <c r="F24" s="38">
        <v>16</v>
      </c>
      <c r="G24" s="41"/>
      <c r="H24" s="40"/>
      <c r="I24" s="40"/>
      <c r="J24" s="40"/>
      <c r="K24" s="39"/>
    </row>
    <row r="25" spans="1:11" ht="15">
      <c r="A25" s="733"/>
      <c r="B25" s="36"/>
      <c r="C25" s="36"/>
      <c r="D25" s="37"/>
      <c r="E25" s="44" t="s">
        <v>124</v>
      </c>
      <c r="F25" s="38">
        <v>17</v>
      </c>
      <c r="G25" s="41"/>
      <c r="H25" s="40"/>
      <c r="I25" s="40"/>
      <c r="J25" s="40"/>
      <c r="K25" s="39"/>
    </row>
    <row r="26" spans="1:11" ht="15">
      <c r="A26" s="733"/>
      <c r="B26" s="36"/>
      <c r="C26" s="36"/>
      <c r="D26" s="37"/>
      <c r="E26" s="44" t="s">
        <v>125</v>
      </c>
      <c r="F26" s="38">
        <v>18</v>
      </c>
      <c r="G26" s="41"/>
      <c r="H26" s="40"/>
      <c r="I26" s="40"/>
      <c r="J26" s="40"/>
      <c r="K26" s="39"/>
    </row>
    <row r="27" spans="1:11" ht="15" customHeight="1">
      <c r="A27" s="733"/>
      <c r="B27" s="36"/>
      <c r="C27" s="36"/>
      <c r="D27" s="37" t="s">
        <v>126</v>
      </c>
      <c r="E27" s="37" t="s">
        <v>127</v>
      </c>
      <c r="F27" s="38">
        <v>19</v>
      </c>
      <c r="G27" s="41"/>
      <c r="H27" s="40"/>
      <c r="I27" s="40"/>
      <c r="J27" s="40"/>
      <c r="K27" s="39"/>
    </row>
    <row r="28" spans="1:11" ht="15">
      <c r="A28" s="733"/>
      <c r="B28" s="36"/>
      <c r="C28" s="36"/>
      <c r="D28" s="37" t="s">
        <v>128</v>
      </c>
      <c r="E28" s="37" t="s">
        <v>129</v>
      </c>
      <c r="F28" s="38">
        <v>20</v>
      </c>
      <c r="G28" s="41"/>
      <c r="H28" s="40"/>
      <c r="I28" s="40"/>
      <c r="J28" s="40"/>
      <c r="K28" s="39"/>
    </row>
    <row r="29" spans="1:11" ht="15">
      <c r="A29" s="733"/>
      <c r="B29" s="36"/>
      <c r="C29" s="36"/>
      <c r="D29" s="37" t="s">
        <v>130</v>
      </c>
      <c r="E29" s="37" t="s">
        <v>111</v>
      </c>
      <c r="F29" s="38">
        <v>21</v>
      </c>
      <c r="G29" s="41"/>
      <c r="H29" s="40"/>
      <c r="I29" s="40"/>
      <c r="J29" s="40"/>
      <c r="K29" s="39"/>
    </row>
    <row r="30" spans="1:11" ht="15.75" customHeight="1">
      <c r="A30" s="733"/>
      <c r="B30" s="36">
        <v>2</v>
      </c>
      <c r="C30" s="36"/>
      <c r="D30" s="729" t="s">
        <v>131</v>
      </c>
      <c r="E30" s="729"/>
      <c r="F30" s="38">
        <v>22</v>
      </c>
      <c r="G30" s="41"/>
      <c r="H30" s="40"/>
      <c r="I30" s="40"/>
      <c r="J30" s="40"/>
      <c r="K30" s="39"/>
    </row>
    <row r="31" spans="1:11" ht="15" customHeight="1">
      <c r="A31" s="733"/>
      <c r="B31" s="733"/>
      <c r="C31" s="36" t="s">
        <v>9</v>
      </c>
      <c r="D31" s="734" t="s">
        <v>132</v>
      </c>
      <c r="E31" s="734"/>
      <c r="F31" s="38">
        <v>23</v>
      </c>
      <c r="G31" s="41"/>
      <c r="H31" s="40"/>
      <c r="I31" s="40"/>
      <c r="J31" s="40"/>
      <c r="K31" s="39"/>
    </row>
    <row r="32" spans="1:11" ht="15" customHeight="1">
      <c r="A32" s="733"/>
      <c r="B32" s="733"/>
      <c r="C32" s="36" t="s">
        <v>11</v>
      </c>
      <c r="D32" s="734" t="s">
        <v>133</v>
      </c>
      <c r="E32" s="734"/>
      <c r="F32" s="38">
        <v>24</v>
      </c>
      <c r="G32" s="41"/>
      <c r="H32" s="40"/>
      <c r="I32" s="40"/>
      <c r="J32" s="40"/>
      <c r="K32" s="39"/>
    </row>
    <row r="33" spans="1:13" ht="15" customHeight="1">
      <c r="A33" s="733"/>
      <c r="B33" s="733"/>
      <c r="C33" s="36" t="s">
        <v>58</v>
      </c>
      <c r="D33" s="734" t="s">
        <v>134</v>
      </c>
      <c r="E33" s="734"/>
      <c r="F33" s="38">
        <v>25</v>
      </c>
      <c r="G33" s="41"/>
      <c r="H33" s="40"/>
      <c r="I33" s="40"/>
      <c r="J33" s="40"/>
      <c r="K33" s="39"/>
      <c r="M33" s="2"/>
    </row>
    <row r="34" spans="1:11" ht="15" customHeight="1">
      <c r="A34" s="733"/>
      <c r="B34" s="733"/>
      <c r="C34" s="36" t="s">
        <v>68</v>
      </c>
      <c r="D34" s="734" t="s">
        <v>135</v>
      </c>
      <c r="E34" s="734"/>
      <c r="F34" s="38">
        <v>26</v>
      </c>
      <c r="G34" s="41"/>
      <c r="H34" s="40"/>
      <c r="I34" s="40"/>
      <c r="J34" s="40"/>
      <c r="K34" s="39"/>
    </row>
    <row r="35" spans="1:11" ht="15" customHeight="1">
      <c r="A35" s="733"/>
      <c r="B35" s="733"/>
      <c r="C35" s="36" t="s">
        <v>70</v>
      </c>
      <c r="D35" s="734" t="s">
        <v>136</v>
      </c>
      <c r="E35" s="734"/>
      <c r="F35" s="38">
        <v>27</v>
      </c>
      <c r="G35" s="41"/>
      <c r="H35" s="40"/>
      <c r="I35" s="40"/>
      <c r="J35" s="40"/>
      <c r="K35" s="39"/>
    </row>
    <row r="36" spans="1:11" ht="15" customHeight="1">
      <c r="A36" s="733"/>
      <c r="B36" s="36">
        <v>3</v>
      </c>
      <c r="C36" s="36"/>
      <c r="D36" s="734" t="s">
        <v>14</v>
      </c>
      <c r="E36" s="734"/>
      <c r="F36" s="38">
        <v>28</v>
      </c>
      <c r="G36" s="41"/>
      <c r="H36" s="40"/>
      <c r="I36" s="40"/>
      <c r="J36" s="40"/>
      <c r="K36" s="39"/>
    </row>
    <row r="37" spans="1:11" ht="15" customHeight="1">
      <c r="A37" s="36" t="s">
        <v>15</v>
      </c>
      <c r="B37" s="734" t="s">
        <v>137</v>
      </c>
      <c r="C37" s="734"/>
      <c r="D37" s="734"/>
      <c r="E37" s="734"/>
      <c r="F37" s="38">
        <v>29</v>
      </c>
      <c r="G37" s="41"/>
      <c r="H37" s="40"/>
      <c r="I37" s="40"/>
      <c r="J37" s="40"/>
      <c r="K37" s="39"/>
    </row>
    <row r="38" spans="1:11" ht="15" customHeight="1">
      <c r="A38" s="733"/>
      <c r="B38" s="36">
        <v>1</v>
      </c>
      <c r="C38" s="729" t="s">
        <v>138</v>
      </c>
      <c r="D38" s="729"/>
      <c r="E38" s="729"/>
      <c r="F38" s="38">
        <v>30</v>
      </c>
      <c r="G38" s="41"/>
      <c r="H38" s="40"/>
      <c r="I38" s="40"/>
      <c r="J38" s="40"/>
      <c r="K38" s="39"/>
    </row>
    <row r="39" spans="1:11" ht="15" customHeight="1">
      <c r="A39" s="733"/>
      <c r="B39" s="733"/>
      <c r="C39" s="729" t="s">
        <v>139</v>
      </c>
      <c r="D39" s="729"/>
      <c r="E39" s="729"/>
      <c r="F39" s="38">
        <v>31</v>
      </c>
      <c r="G39" s="41"/>
      <c r="H39" s="40"/>
      <c r="I39" s="40"/>
      <c r="J39" s="40"/>
      <c r="K39" s="39"/>
    </row>
    <row r="40" spans="1:11" ht="15" customHeight="1">
      <c r="A40" s="733"/>
      <c r="B40" s="733"/>
      <c r="C40" s="36" t="s">
        <v>140</v>
      </c>
      <c r="D40" s="729" t="s">
        <v>141</v>
      </c>
      <c r="E40" s="729"/>
      <c r="F40" s="38">
        <v>32</v>
      </c>
      <c r="G40" s="41"/>
      <c r="H40" s="40"/>
      <c r="I40" s="40"/>
      <c r="J40" s="40"/>
      <c r="K40" s="39"/>
    </row>
    <row r="41" spans="1:11" ht="15" customHeight="1">
      <c r="A41" s="733"/>
      <c r="B41" s="733"/>
      <c r="C41" s="36" t="s">
        <v>9</v>
      </c>
      <c r="D41" s="729" t="s">
        <v>142</v>
      </c>
      <c r="E41" s="729"/>
      <c r="F41" s="38">
        <v>33</v>
      </c>
      <c r="G41" s="41"/>
      <c r="H41" s="40"/>
      <c r="I41" s="40"/>
      <c r="J41" s="40"/>
      <c r="K41" s="39"/>
    </row>
    <row r="42" spans="1:11" ht="15" customHeight="1">
      <c r="A42" s="733"/>
      <c r="B42" s="733"/>
      <c r="C42" s="36" t="s">
        <v>11</v>
      </c>
      <c r="D42" s="729" t="s">
        <v>143</v>
      </c>
      <c r="E42" s="729"/>
      <c r="F42" s="38">
        <v>34</v>
      </c>
      <c r="G42" s="41"/>
      <c r="H42" s="40"/>
      <c r="I42" s="40"/>
      <c r="J42" s="40"/>
      <c r="K42" s="39"/>
    </row>
    <row r="43" spans="1:11" ht="13.5" customHeight="1">
      <c r="A43" s="733"/>
      <c r="B43" s="733"/>
      <c r="C43" s="36"/>
      <c r="D43" s="37" t="s">
        <v>144</v>
      </c>
      <c r="E43" s="37" t="s">
        <v>145</v>
      </c>
      <c r="F43" s="38">
        <v>35</v>
      </c>
      <c r="G43" s="41"/>
      <c r="H43" s="40"/>
      <c r="I43" s="40"/>
      <c r="J43" s="40"/>
      <c r="K43" s="39"/>
    </row>
    <row r="44" spans="1:11" ht="15.75" customHeight="1">
      <c r="A44" s="733"/>
      <c r="B44" s="733"/>
      <c r="C44" s="36"/>
      <c r="D44" s="37" t="s">
        <v>146</v>
      </c>
      <c r="E44" s="37" t="s">
        <v>147</v>
      </c>
      <c r="F44" s="38">
        <v>36</v>
      </c>
      <c r="G44" s="41"/>
      <c r="H44" s="40"/>
      <c r="I44" s="40"/>
      <c r="J44" s="40"/>
      <c r="K44" s="39"/>
    </row>
    <row r="45" spans="1:11" ht="15.75" customHeight="1">
      <c r="A45" s="733"/>
      <c r="B45" s="733"/>
      <c r="C45" s="36" t="s">
        <v>58</v>
      </c>
      <c r="D45" s="729" t="s">
        <v>148</v>
      </c>
      <c r="E45" s="729"/>
      <c r="F45" s="38">
        <v>37</v>
      </c>
      <c r="G45" s="41"/>
      <c r="H45" s="40"/>
      <c r="I45" s="40"/>
      <c r="J45" s="40"/>
      <c r="K45" s="39"/>
    </row>
    <row r="46" spans="1:11" ht="15" customHeight="1">
      <c r="A46" s="733"/>
      <c r="B46" s="733"/>
      <c r="C46" s="36" t="s">
        <v>68</v>
      </c>
      <c r="D46" s="729" t="s">
        <v>149</v>
      </c>
      <c r="E46" s="729"/>
      <c r="F46" s="38">
        <v>38</v>
      </c>
      <c r="G46" s="41"/>
      <c r="H46" s="40"/>
      <c r="I46" s="40"/>
      <c r="J46" s="40"/>
      <c r="K46" s="39"/>
    </row>
    <row r="47" spans="1:11" ht="15" customHeight="1">
      <c r="A47" s="733"/>
      <c r="B47" s="733"/>
      <c r="C47" s="36" t="s">
        <v>70</v>
      </c>
      <c r="D47" s="729" t="s">
        <v>150</v>
      </c>
      <c r="E47" s="729"/>
      <c r="F47" s="38">
        <v>39</v>
      </c>
      <c r="G47" s="41"/>
      <c r="H47" s="40"/>
      <c r="I47" s="40"/>
      <c r="J47" s="40"/>
      <c r="K47" s="39"/>
    </row>
    <row r="48" spans="1:11" ht="25.5" customHeight="1">
      <c r="A48" s="733"/>
      <c r="B48" s="733"/>
      <c r="C48" s="36" t="s">
        <v>151</v>
      </c>
      <c r="D48" s="734" t="s">
        <v>152</v>
      </c>
      <c r="E48" s="734"/>
      <c r="F48" s="38">
        <v>40</v>
      </c>
      <c r="G48" s="41"/>
      <c r="H48" s="40"/>
      <c r="I48" s="40"/>
      <c r="J48" s="40"/>
      <c r="K48" s="39"/>
    </row>
    <row r="49" spans="1:11" ht="22.5" customHeight="1">
      <c r="A49" s="733"/>
      <c r="B49" s="733"/>
      <c r="C49" s="36" t="s">
        <v>9</v>
      </c>
      <c r="D49" s="734" t="s">
        <v>153</v>
      </c>
      <c r="E49" s="734"/>
      <c r="F49" s="38">
        <v>41</v>
      </c>
      <c r="G49" s="41"/>
      <c r="H49" s="40"/>
      <c r="I49" s="40"/>
      <c r="J49" s="40"/>
      <c r="K49" s="39"/>
    </row>
    <row r="50" spans="1:11" ht="22.5" customHeight="1">
      <c r="A50" s="733"/>
      <c r="B50" s="733"/>
      <c r="C50" s="36" t="s">
        <v>154</v>
      </c>
      <c r="D50" s="734" t="s">
        <v>155</v>
      </c>
      <c r="E50" s="734"/>
      <c r="F50" s="38">
        <v>42</v>
      </c>
      <c r="G50" s="41"/>
      <c r="H50" s="40"/>
      <c r="I50" s="40"/>
      <c r="J50" s="40"/>
      <c r="K50" s="39"/>
    </row>
    <row r="51" spans="1:11" ht="21.75" customHeight="1">
      <c r="A51" s="733"/>
      <c r="B51" s="733"/>
      <c r="C51" s="36"/>
      <c r="D51" s="45" t="s">
        <v>144</v>
      </c>
      <c r="E51" s="45" t="s">
        <v>156</v>
      </c>
      <c r="F51" s="38">
        <v>43</v>
      </c>
      <c r="G51" s="41"/>
      <c r="H51" s="40"/>
      <c r="I51" s="40"/>
      <c r="J51" s="40"/>
      <c r="K51" s="39"/>
    </row>
    <row r="52" spans="1:11" ht="15">
      <c r="A52" s="733"/>
      <c r="B52" s="733"/>
      <c r="C52" s="36"/>
      <c r="D52" s="45" t="s">
        <v>146</v>
      </c>
      <c r="E52" s="45" t="s">
        <v>157</v>
      </c>
      <c r="F52" s="38">
        <v>44</v>
      </c>
      <c r="G52" s="41"/>
      <c r="H52" s="40"/>
      <c r="I52" s="40"/>
      <c r="J52" s="40"/>
      <c r="K52" s="39"/>
    </row>
    <row r="53" spans="1:11" ht="18" customHeight="1">
      <c r="A53" s="733"/>
      <c r="B53" s="733"/>
      <c r="C53" s="36" t="s">
        <v>58</v>
      </c>
      <c r="D53" s="734" t="s">
        <v>158</v>
      </c>
      <c r="E53" s="734"/>
      <c r="F53" s="38">
        <v>45</v>
      </c>
      <c r="G53" s="41"/>
      <c r="H53" s="40"/>
      <c r="I53" s="40"/>
      <c r="J53" s="40"/>
      <c r="K53" s="39"/>
    </row>
    <row r="54" spans="1:11" ht="25.5" customHeight="1">
      <c r="A54" s="733"/>
      <c r="B54" s="733"/>
      <c r="C54" s="36" t="s">
        <v>159</v>
      </c>
      <c r="D54" s="734" t="s">
        <v>316</v>
      </c>
      <c r="E54" s="734"/>
      <c r="F54" s="38">
        <v>46</v>
      </c>
      <c r="G54" s="41"/>
      <c r="H54" s="40"/>
      <c r="I54" s="40"/>
      <c r="J54" s="40"/>
      <c r="K54" s="39"/>
    </row>
    <row r="55" spans="1:11" ht="15" customHeight="1">
      <c r="A55" s="733"/>
      <c r="B55" s="733"/>
      <c r="C55" s="36" t="s">
        <v>9</v>
      </c>
      <c r="D55" s="734" t="s">
        <v>161</v>
      </c>
      <c r="E55" s="734"/>
      <c r="F55" s="38">
        <v>47</v>
      </c>
      <c r="G55" s="41"/>
      <c r="H55" s="40"/>
      <c r="I55" s="40"/>
      <c r="J55" s="40"/>
      <c r="K55" s="39"/>
    </row>
    <row r="56" spans="1:11" ht="15" customHeight="1">
      <c r="A56" s="733"/>
      <c r="B56" s="733"/>
      <c r="C56" s="36" t="s">
        <v>11</v>
      </c>
      <c r="D56" s="734" t="s">
        <v>162</v>
      </c>
      <c r="E56" s="734"/>
      <c r="F56" s="38">
        <v>48</v>
      </c>
      <c r="G56" s="41"/>
      <c r="H56" s="40"/>
      <c r="I56" s="40"/>
      <c r="J56" s="40"/>
      <c r="K56" s="39"/>
    </row>
    <row r="57" spans="1:11" ht="21" customHeight="1">
      <c r="A57" s="733"/>
      <c r="B57" s="733"/>
      <c r="C57" s="36"/>
      <c r="D57" s="46" t="s">
        <v>144</v>
      </c>
      <c r="E57" s="46" t="s">
        <v>163</v>
      </c>
      <c r="F57" s="38">
        <v>49</v>
      </c>
      <c r="G57" s="41"/>
      <c r="H57" s="40"/>
      <c r="I57" s="40"/>
      <c r="J57" s="40"/>
      <c r="K57" s="39"/>
    </row>
    <row r="58" spans="1:11" ht="24" customHeight="1">
      <c r="A58" s="733"/>
      <c r="B58" s="733"/>
      <c r="C58" s="36" t="s">
        <v>58</v>
      </c>
      <c r="D58" s="734" t="s">
        <v>164</v>
      </c>
      <c r="E58" s="734"/>
      <c r="F58" s="38">
        <v>50</v>
      </c>
      <c r="G58" s="41"/>
      <c r="H58" s="40"/>
      <c r="I58" s="40"/>
      <c r="J58" s="40"/>
      <c r="K58" s="39"/>
    </row>
    <row r="59" spans="1:11" ht="15">
      <c r="A59" s="733"/>
      <c r="B59" s="733"/>
      <c r="C59" s="36"/>
      <c r="D59" s="46" t="s">
        <v>165</v>
      </c>
      <c r="E59" s="46" t="s">
        <v>166</v>
      </c>
      <c r="F59" s="38">
        <v>51</v>
      </c>
      <c r="G59" s="41"/>
      <c r="H59" s="40"/>
      <c r="I59" s="40"/>
      <c r="J59" s="40"/>
      <c r="K59" s="39"/>
    </row>
    <row r="60" spans="1:11" ht="15" customHeight="1">
      <c r="A60" s="733"/>
      <c r="B60" s="733"/>
      <c r="C60" s="36"/>
      <c r="D60" s="46"/>
      <c r="E60" s="1" t="s">
        <v>167</v>
      </c>
      <c r="F60" s="38">
        <v>52</v>
      </c>
      <c r="G60" s="41"/>
      <c r="H60" s="40"/>
      <c r="I60" s="40"/>
      <c r="J60" s="40"/>
      <c r="K60" s="39"/>
    </row>
    <row r="61" spans="1:11" ht="15">
      <c r="A61" s="733"/>
      <c r="B61" s="733"/>
      <c r="C61" s="36"/>
      <c r="D61" s="46" t="s">
        <v>168</v>
      </c>
      <c r="E61" s="46" t="s">
        <v>169</v>
      </c>
      <c r="F61" s="38">
        <v>53</v>
      </c>
      <c r="G61" s="41"/>
      <c r="H61" s="40"/>
      <c r="I61" s="40"/>
      <c r="J61" s="40"/>
      <c r="K61" s="39"/>
    </row>
    <row r="62" spans="1:11" ht="38.25">
      <c r="A62" s="733"/>
      <c r="B62" s="733"/>
      <c r="C62" s="36"/>
      <c r="D62" s="46"/>
      <c r="E62" s="1" t="s">
        <v>170</v>
      </c>
      <c r="F62" s="38">
        <v>54</v>
      </c>
      <c r="G62" s="41"/>
      <c r="H62" s="40"/>
      <c r="I62" s="40"/>
      <c r="J62" s="40"/>
      <c r="K62" s="39"/>
    </row>
    <row r="63" spans="1:11" ht="39" customHeight="1">
      <c r="A63" s="733"/>
      <c r="B63" s="733"/>
      <c r="C63" s="36"/>
      <c r="D63" s="46"/>
      <c r="E63" s="1" t="s">
        <v>171</v>
      </c>
      <c r="F63" s="38">
        <v>55</v>
      </c>
      <c r="G63" s="41"/>
      <c r="H63" s="40"/>
      <c r="I63" s="40"/>
      <c r="J63" s="40"/>
      <c r="K63" s="39"/>
    </row>
    <row r="64" spans="1:11" ht="15">
      <c r="A64" s="733"/>
      <c r="B64" s="733"/>
      <c r="C64" s="36"/>
      <c r="D64" s="46"/>
      <c r="E64" s="1" t="s">
        <v>172</v>
      </c>
      <c r="F64" s="38">
        <v>56</v>
      </c>
      <c r="G64" s="41"/>
      <c r="H64" s="40"/>
      <c r="I64" s="40"/>
      <c r="J64" s="40"/>
      <c r="K64" s="39"/>
    </row>
    <row r="65" spans="1:11" ht="15" customHeight="1">
      <c r="A65" s="733"/>
      <c r="B65" s="733"/>
      <c r="C65" s="36" t="s">
        <v>68</v>
      </c>
      <c r="D65" s="729" t="s">
        <v>173</v>
      </c>
      <c r="E65" s="729"/>
      <c r="F65" s="38">
        <v>57</v>
      </c>
      <c r="G65" s="41"/>
      <c r="H65" s="40"/>
      <c r="I65" s="40"/>
      <c r="J65" s="40"/>
      <c r="K65" s="39"/>
    </row>
    <row r="66" spans="1:11" ht="15" customHeight="1">
      <c r="A66" s="733"/>
      <c r="B66" s="733"/>
      <c r="C66" s="36"/>
      <c r="D66" s="37" t="s">
        <v>174</v>
      </c>
      <c r="E66" s="47" t="s">
        <v>175</v>
      </c>
      <c r="F66" s="38">
        <v>58</v>
      </c>
      <c r="G66" s="41"/>
      <c r="H66" s="40"/>
      <c r="I66" s="40"/>
      <c r="J66" s="40"/>
      <c r="K66" s="39"/>
    </row>
    <row r="67" spans="1:11" ht="15">
      <c r="A67" s="733"/>
      <c r="B67" s="733"/>
      <c r="C67" s="36"/>
      <c r="D67" s="37" t="s">
        <v>176</v>
      </c>
      <c r="E67" s="47" t="s">
        <v>177</v>
      </c>
      <c r="F67" s="38">
        <v>59</v>
      </c>
      <c r="G67" s="41"/>
      <c r="H67" s="40"/>
      <c r="I67" s="40"/>
      <c r="J67" s="40"/>
      <c r="K67" s="39"/>
    </row>
    <row r="68" spans="1:11" ht="26.25">
      <c r="A68" s="733"/>
      <c r="B68" s="733"/>
      <c r="C68" s="36"/>
      <c r="D68" s="37" t="s">
        <v>178</v>
      </c>
      <c r="E68" s="47" t="s">
        <v>179</v>
      </c>
      <c r="F68" s="38">
        <v>60</v>
      </c>
      <c r="G68" s="41"/>
      <c r="H68" s="40"/>
      <c r="I68" s="40"/>
      <c r="J68" s="40"/>
      <c r="K68" s="39"/>
    </row>
    <row r="69" spans="1:11" ht="15">
      <c r="A69" s="733"/>
      <c r="B69" s="733"/>
      <c r="C69" s="36"/>
      <c r="D69" s="37" t="s">
        <v>180</v>
      </c>
      <c r="E69" s="47" t="s">
        <v>181</v>
      </c>
      <c r="F69" s="38">
        <v>61</v>
      </c>
      <c r="G69" s="41"/>
      <c r="H69" s="40"/>
      <c r="I69" s="40"/>
      <c r="J69" s="40"/>
      <c r="K69" s="39"/>
    </row>
    <row r="70" spans="1:11" ht="15" customHeight="1">
      <c r="A70" s="733"/>
      <c r="B70" s="733"/>
      <c r="C70" s="36" t="s">
        <v>70</v>
      </c>
      <c r="D70" s="729" t="s">
        <v>182</v>
      </c>
      <c r="E70" s="729"/>
      <c r="F70" s="38">
        <v>62</v>
      </c>
      <c r="G70" s="41"/>
      <c r="H70" s="40"/>
      <c r="I70" s="40"/>
      <c r="J70" s="40"/>
      <c r="K70" s="39"/>
    </row>
    <row r="71" spans="1:11" ht="15" customHeight="1">
      <c r="A71" s="733"/>
      <c r="B71" s="733"/>
      <c r="C71" s="36" t="s">
        <v>118</v>
      </c>
      <c r="D71" s="729" t="s">
        <v>183</v>
      </c>
      <c r="E71" s="729"/>
      <c r="F71" s="38">
        <v>63</v>
      </c>
      <c r="G71" s="41"/>
      <c r="H71" s="40"/>
      <c r="I71" s="40"/>
      <c r="J71" s="40"/>
      <c r="K71" s="39"/>
    </row>
    <row r="72" spans="1:11" ht="15" customHeight="1">
      <c r="A72" s="733"/>
      <c r="B72" s="733"/>
      <c r="C72" s="36"/>
      <c r="D72" s="729" t="s">
        <v>184</v>
      </c>
      <c r="E72" s="729"/>
      <c r="F72" s="38">
        <v>64</v>
      </c>
      <c r="G72" s="41"/>
      <c r="H72" s="40"/>
      <c r="I72" s="40"/>
      <c r="J72" s="40"/>
      <c r="K72" s="39"/>
    </row>
    <row r="73" spans="1:11" ht="15" customHeight="1">
      <c r="A73" s="733"/>
      <c r="B73" s="733"/>
      <c r="C73" s="36"/>
      <c r="D73" s="737" t="s">
        <v>185</v>
      </c>
      <c r="E73" s="737"/>
      <c r="F73" s="38">
        <v>65</v>
      </c>
      <c r="G73" s="41"/>
      <c r="H73" s="40"/>
      <c r="I73" s="40"/>
      <c r="J73" s="40"/>
      <c r="K73" s="39"/>
    </row>
    <row r="74" spans="1:11" ht="15" customHeight="1">
      <c r="A74" s="733"/>
      <c r="B74" s="733"/>
      <c r="C74" s="36"/>
      <c r="D74" s="737" t="s">
        <v>186</v>
      </c>
      <c r="E74" s="737"/>
      <c r="F74" s="38">
        <v>66</v>
      </c>
      <c r="G74" s="41"/>
      <c r="H74" s="40"/>
      <c r="I74" s="40"/>
      <c r="J74" s="40"/>
      <c r="K74" s="39"/>
    </row>
    <row r="75" spans="1:11" ht="15" customHeight="1">
      <c r="A75" s="733"/>
      <c r="B75" s="733"/>
      <c r="C75" s="36" t="s">
        <v>187</v>
      </c>
      <c r="D75" s="729" t="s">
        <v>188</v>
      </c>
      <c r="E75" s="729"/>
      <c r="F75" s="38">
        <v>67</v>
      </c>
      <c r="G75" s="41"/>
      <c r="H75" s="40"/>
      <c r="I75" s="40"/>
      <c r="J75" s="40"/>
      <c r="K75" s="39"/>
    </row>
    <row r="76" spans="1:11" ht="15" customHeight="1">
      <c r="A76" s="733"/>
      <c r="B76" s="733"/>
      <c r="C76" s="36" t="s">
        <v>189</v>
      </c>
      <c r="D76" s="729" t="s">
        <v>190</v>
      </c>
      <c r="E76" s="729"/>
      <c r="F76" s="38">
        <v>68</v>
      </c>
      <c r="G76" s="41"/>
      <c r="H76" s="40"/>
      <c r="I76" s="40"/>
      <c r="J76" s="40"/>
      <c r="K76" s="39"/>
    </row>
    <row r="77" spans="1:11" ht="15" customHeight="1">
      <c r="A77" s="733"/>
      <c r="B77" s="733"/>
      <c r="C77" s="36" t="s">
        <v>191</v>
      </c>
      <c r="D77" s="729" t="s">
        <v>192</v>
      </c>
      <c r="E77" s="729"/>
      <c r="F77" s="38">
        <v>69</v>
      </c>
      <c r="G77" s="41"/>
      <c r="H77" s="40"/>
      <c r="I77" s="40"/>
      <c r="J77" s="40"/>
      <c r="K77" s="39"/>
    </row>
    <row r="78" spans="1:11" ht="15">
      <c r="A78" s="733"/>
      <c r="B78" s="733"/>
      <c r="C78" s="36"/>
      <c r="D78" s="37" t="s">
        <v>193</v>
      </c>
      <c r="E78" s="37" t="s">
        <v>194</v>
      </c>
      <c r="F78" s="38">
        <v>70</v>
      </c>
      <c r="G78" s="41"/>
      <c r="H78" s="40"/>
      <c r="I78" s="40"/>
      <c r="J78" s="40"/>
      <c r="K78" s="39"/>
    </row>
    <row r="79" spans="1:11" ht="15" customHeight="1">
      <c r="A79" s="733"/>
      <c r="B79" s="733"/>
      <c r="C79" s="36"/>
      <c r="D79" s="37" t="s">
        <v>195</v>
      </c>
      <c r="E79" s="37" t="s">
        <v>196</v>
      </c>
      <c r="F79" s="38">
        <v>71</v>
      </c>
      <c r="G79" s="41"/>
      <c r="H79" s="40"/>
      <c r="I79" s="40"/>
      <c r="J79" s="40"/>
      <c r="K79" s="39"/>
    </row>
    <row r="80" spans="1:11" ht="15">
      <c r="A80" s="733"/>
      <c r="B80" s="733"/>
      <c r="C80" s="36"/>
      <c r="D80" s="37" t="s">
        <v>197</v>
      </c>
      <c r="E80" s="37" t="s">
        <v>198</v>
      </c>
      <c r="F80" s="38">
        <v>72</v>
      </c>
      <c r="G80" s="41"/>
      <c r="H80" s="40"/>
      <c r="I80" s="40"/>
      <c r="J80" s="40"/>
      <c r="K80" s="39"/>
    </row>
    <row r="81" spans="1:11" ht="15" customHeight="1">
      <c r="A81" s="733"/>
      <c r="B81" s="733"/>
      <c r="C81" s="36"/>
      <c r="D81" s="37" t="s">
        <v>199</v>
      </c>
      <c r="E81" s="37" t="s">
        <v>200</v>
      </c>
      <c r="F81" s="38">
        <v>73</v>
      </c>
      <c r="G81" s="41"/>
      <c r="H81" s="40"/>
      <c r="I81" s="40"/>
      <c r="J81" s="40"/>
      <c r="K81" s="39"/>
    </row>
    <row r="82" spans="1:11" ht="17.25" customHeight="1">
      <c r="A82" s="733"/>
      <c r="B82" s="733"/>
      <c r="C82" s="36"/>
      <c r="D82" s="37"/>
      <c r="E82" s="37" t="s">
        <v>201</v>
      </c>
      <c r="F82" s="38">
        <v>74</v>
      </c>
      <c r="G82" s="41"/>
      <c r="H82" s="40"/>
      <c r="I82" s="40"/>
      <c r="J82" s="40"/>
      <c r="K82" s="39"/>
    </row>
    <row r="83" spans="1:11" ht="17.25" customHeight="1">
      <c r="A83" s="733"/>
      <c r="B83" s="733"/>
      <c r="C83" s="36"/>
      <c r="D83" s="37" t="s">
        <v>202</v>
      </c>
      <c r="E83" s="37" t="s">
        <v>203</v>
      </c>
      <c r="F83" s="38">
        <v>75</v>
      </c>
      <c r="G83" s="41"/>
      <c r="H83" s="40"/>
      <c r="I83" s="40"/>
      <c r="J83" s="40"/>
      <c r="K83" s="39"/>
    </row>
    <row r="84" spans="1:11" ht="38.25">
      <c r="A84" s="733"/>
      <c r="B84" s="733"/>
      <c r="C84" s="36"/>
      <c r="D84" s="37" t="s">
        <v>204</v>
      </c>
      <c r="E84" s="37" t="s">
        <v>205</v>
      </c>
      <c r="F84" s="38">
        <v>76</v>
      </c>
      <c r="G84" s="41"/>
      <c r="H84" s="40"/>
      <c r="I84" s="40"/>
      <c r="J84" s="40"/>
      <c r="K84" s="39"/>
    </row>
    <row r="85" spans="1:11" ht="25.5">
      <c r="A85" s="733"/>
      <c r="B85" s="733"/>
      <c r="C85" s="36"/>
      <c r="D85" s="37" t="s">
        <v>206</v>
      </c>
      <c r="E85" s="37" t="s">
        <v>207</v>
      </c>
      <c r="F85" s="38">
        <v>77</v>
      </c>
      <c r="G85" s="41"/>
      <c r="H85" s="40"/>
      <c r="I85" s="40"/>
      <c r="J85" s="40"/>
      <c r="K85" s="39"/>
    </row>
    <row r="86" spans="1:11" ht="15" customHeight="1">
      <c r="A86" s="733"/>
      <c r="B86" s="733"/>
      <c r="C86" s="36" t="s">
        <v>208</v>
      </c>
      <c r="D86" s="729" t="s">
        <v>71</v>
      </c>
      <c r="E86" s="729"/>
      <c r="F86" s="38">
        <v>78</v>
      </c>
      <c r="G86" s="41"/>
      <c r="H86" s="40"/>
      <c r="I86" s="40"/>
      <c r="J86" s="40"/>
      <c r="K86" s="39"/>
    </row>
    <row r="87" spans="1:11" ht="25.5" customHeight="1">
      <c r="A87" s="733"/>
      <c r="B87" s="733"/>
      <c r="C87" s="734" t="s">
        <v>209</v>
      </c>
      <c r="D87" s="734"/>
      <c r="E87" s="734"/>
      <c r="F87" s="38">
        <v>79</v>
      </c>
      <c r="G87" s="41"/>
      <c r="H87" s="40"/>
      <c r="I87" s="40"/>
      <c r="J87" s="40"/>
      <c r="K87" s="39"/>
    </row>
    <row r="88" spans="1:11" ht="27.75" customHeight="1">
      <c r="A88" s="733"/>
      <c r="B88" s="733"/>
      <c r="C88" s="36" t="s">
        <v>9</v>
      </c>
      <c r="D88" s="736" t="s">
        <v>210</v>
      </c>
      <c r="E88" s="736"/>
      <c r="F88" s="38">
        <v>80</v>
      </c>
      <c r="G88" s="41"/>
      <c r="H88" s="40"/>
      <c r="I88" s="40"/>
      <c r="J88" s="40"/>
      <c r="K88" s="39"/>
    </row>
    <row r="89" spans="1:11" ht="15" customHeight="1">
      <c r="A89" s="733"/>
      <c r="B89" s="733"/>
      <c r="C89" s="36" t="s">
        <v>11</v>
      </c>
      <c r="D89" s="735" t="s">
        <v>211</v>
      </c>
      <c r="E89" s="735"/>
      <c r="F89" s="38">
        <v>81</v>
      </c>
      <c r="G89" s="41"/>
      <c r="H89" s="40"/>
      <c r="I89" s="40"/>
      <c r="J89" s="40"/>
      <c r="K89" s="39"/>
    </row>
    <row r="90" spans="1:11" ht="15" customHeight="1">
      <c r="A90" s="733"/>
      <c r="B90" s="733"/>
      <c r="C90" s="36" t="s">
        <v>58</v>
      </c>
      <c r="D90" s="735" t="s">
        <v>212</v>
      </c>
      <c r="E90" s="735"/>
      <c r="F90" s="38">
        <v>82</v>
      </c>
      <c r="G90" s="41"/>
      <c r="H90" s="40"/>
      <c r="I90" s="40"/>
      <c r="J90" s="40"/>
      <c r="K90" s="39"/>
    </row>
    <row r="91" spans="1:11" ht="15" customHeight="1">
      <c r="A91" s="733"/>
      <c r="B91" s="733"/>
      <c r="C91" s="36" t="s">
        <v>68</v>
      </c>
      <c r="D91" s="735" t="s">
        <v>213</v>
      </c>
      <c r="E91" s="735"/>
      <c r="F91" s="38">
        <v>83</v>
      </c>
      <c r="G91" s="41"/>
      <c r="H91" s="40"/>
      <c r="I91" s="40"/>
      <c r="J91" s="40"/>
      <c r="K91" s="39"/>
    </row>
    <row r="92" spans="1:11" ht="16.5" customHeight="1">
      <c r="A92" s="733"/>
      <c r="B92" s="733"/>
      <c r="C92" s="36" t="s">
        <v>70</v>
      </c>
      <c r="D92" s="735" t="s">
        <v>214</v>
      </c>
      <c r="E92" s="735"/>
      <c r="F92" s="38">
        <v>84</v>
      </c>
      <c r="G92" s="41"/>
      <c r="H92" s="40"/>
      <c r="I92" s="40"/>
      <c r="J92" s="40"/>
      <c r="K92" s="39"/>
    </row>
    <row r="93" spans="1:11" ht="15" customHeight="1">
      <c r="A93" s="733"/>
      <c r="B93" s="733"/>
      <c r="C93" s="36" t="s">
        <v>118</v>
      </c>
      <c r="D93" s="735" t="s">
        <v>215</v>
      </c>
      <c r="E93" s="735"/>
      <c r="F93" s="38">
        <v>85</v>
      </c>
      <c r="G93" s="41"/>
      <c r="H93" s="40"/>
      <c r="I93" s="40"/>
      <c r="J93" s="40"/>
      <c r="K93" s="39"/>
    </row>
    <row r="94" spans="1:11" ht="24" customHeight="1">
      <c r="A94" s="733"/>
      <c r="B94" s="733"/>
      <c r="C94" s="734" t="s">
        <v>216</v>
      </c>
      <c r="D94" s="734"/>
      <c r="E94" s="734"/>
      <c r="F94" s="38">
        <v>86</v>
      </c>
      <c r="G94" s="41"/>
      <c r="H94" s="40"/>
      <c r="I94" s="40"/>
      <c r="J94" s="40"/>
      <c r="K94" s="39"/>
    </row>
    <row r="95" spans="1:11" ht="15" customHeight="1">
      <c r="A95" s="733"/>
      <c r="B95" s="733"/>
      <c r="C95" s="36" t="s">
        <v>24</v>
      </c>
      <c r="D95" s="734" t="s">
        <v>217</v>
      </c>
      <c r="E95" s="734"/>
      <c r="F95" s="38">
        <v>87</v>
      </c>
      <c r="G95" s="41"/>
      <c r="H95" s="40"/>
      <c r="I95" s="40"/>
      <c r="J95" s="40"/>
      <c r="K95" s="39"/>
    </row>
    <row r="96" spans="1:11" ht="15" customHeight="1">
      <c r="A96" s="733"/>
      <c r="B96" s="733"/>
      <c r="C96" s="36" t="s">
        <v>26</v>
      </c>
      <c r="D96" s="729" t="s">
        <v>218</v>
      </c>
      <c r="E96" s="729"/>
      <c r="F96" s="38">
        <v>88</v>
      </c>
      <c r="G96" s="41"/>
      <c r="H96" s="40"/>
      <c r="I96" s="40"/>
      <c r="J96" s="40"/>
      <c r="K96" s="39"/>
    </row>
    <row r="97" spans="1:11" ht="15" customHeight="1">
      <c r="A97" s="733"/>
      <c r="B97" s="733"/>
      <c r="C97" s="733"/>
      <c r="D97" s="729" t="s">
        <v>219</v>
      </c>
      <c r="E97" s="729"/>
      <c r="F97" s="38">
        <v>89</v>
      </c>
      <c r="G97" s="41"/>
      <c r="H97" s="40"/>
      <c r="I97" s="40"/>
      <c r="J97" s="40"/>
      <c r="K97" s="39"/>
    </row>
    <row r="98" spans="1:11" ht="15" customHeight="1">
      <c r="A98" s="733"/>
      <c r="B98" s="733"/>
      <c r="C98" s="733"/>
      <c r="D98" s="729" t="s">
        <v>220</v>
      </c>
      <c r="E98" s="729"/>
      <c r="F98" s="38">
        <v>90</v>
      </c>
      <c r="G98" s="41"/>
      <c r="H98" s="40"/>
      <c r="I98" s="40"/>
      <c r="J98" s="40"/>
      <c r="K98" s="39"/>
    </row>
    <row r="99" spans="1:11" ht="15" customHeight="1">
      <c r="A99" s="733"/>
      <c r="B99" s="733"/>
      <c r="C99" s="733"/>
      <c r="D99" s="729" t="s">
        <v>221</v>
      </c>
      <c r="E99" s="729"/>
      <c r="F99" s="38">
        <v>91</v>
      </c>
      <c r="G99" s="41"/>
      <c r="H99" s="40"/>
      <c r="I99" s="40"/>
      <c r="J99" s="40"/>
      <c r="K99" s="39"/>
    </row>
    <row r="100" spans="1:11" ht="15" customHeight="1">
      <c r="A100" s="733"/>
      <c r="B100" s="733"/>
      <c r="C100" s="36" t="s">
        <v>28</v>
      </c>
      <c r="D100" s="729" t="s">
        <v>222</v>
      </c>
      <c r="E100" s="729"/>
      <c r="F100" s="38">
        <v>92</v>
      </c>
      <c r="G100" s="41"/>
      <c r="H100" s="40"/>
      <c r="I100" s="40"/>
      <c r="J100" s="48"/>
      <c r="K100" s="39"/>
    </row>
    <row r="101" spans="1:11" ht="15" customHeight="1">
      <c r="A101" s="733"/>
      <c r="B101" s="733"/>
      <c r="C101" s="36"/>
      <c r="D101" s="729" t="s">
        <v>317</v>
      </c>
      <c r="E101" s="729"/>
      <c r="F101" s="38">
        <v>93</v>
      </c>
      <c r="G101" s="41"/>
      <c r="H101" s="40"/>
      <c r="I101" s="40"/>
      <c r="J101" s="48"/>
      <c r="K101" s="39"/>
    </row>
    <row r="102" spans="1:11" ht="27.75" customHeight="1">
      <c r="A102" s="733"/>
      <c r="B102" s="733"/>
      <c r="C102" s="36"/>
      <c r="D102" s="37"/>
      <c r="E102" s="37" t="s">
        <v>224</v>
      </c>
      <c r="F102" s="38">
        <v>94</v>
      </c>
      <c r="G102" s="41"/>
      <c r="H102" s="40"/>
      <c r="I102" s="40"/>
      <c r="J102" s="48"/>
      <c r="K102" s="39"/>
    </row>
    <row r="103" spans="1:11" ht="30" customHeight="1">
      <c r="A103" s="733"/>
      <c r="B103" s="733"/>
      <c r="C103" s="36"/>
      <c r="D103" s="37"/>
      <c r="E103" s="37" t="s">
        <v>225</v>
      </c>
      <c r="F103" s="38">
        <v>95</v>
      </c>
      <c r="G103" s="41"/>
      <c r="H103" s="40"/>
      <c r="I103" s="40"/>
      <c r="J103" s="48"/>
      <c r="K103" s="39"/>
    </row>
    <row r="104" spans="1:11" ht="15" customHeight="1">
      <c r="A104" s="733"/>
      <c r="B104" s="733"/>
      <c r="C104" s="36"/>
      <c r="D104" s="729" t="s">
        <v>226</v>
      </c>
      <c r="E104" s="729"/>
      <c r="F104" s="38">
        <v>96</v>
      </c>
      <c r="G104" s="41"/>
      <c r="H104" s="40"/>
      <c r="I104" s="40"/>
      <c r="J104" s="48"/>
      <c r="K104" s="39"/>
    </row>
    <row r="105" spans="1:11" ht="15" customHeight="1">
      <c r="A105" s="733"/>
      <c r="B105" s="733"/>
      <c r="C105" s="36"/>
      <c r="D105" s="729" t="s">
        <v>227</v>
      </c>
      <c r="E105" s="729"/>
      <c r="F105" s="38">
        <v>97</v>
      </c>
      <c r="G105" s="41"/>
      <c r="H105" s="40"/>
      <c r="I105" s="40"/>
      <c r="J105" s="48"/>
      <c r="K105" s="39"/>
    </row>
    <row r="106" spans="1:11" ht="15" customHeight="1">
      <c r="A106" s="733"/>
      <c r="B106" s="733"/>
      <c r="C106" s="36"/>
      <c r="D106" s="729" t="s">
        <v>228</v>
      </c>
      <c r="E106" s="729"/>
      <c r="F106" s="38">
        <v>98</v>
      </c>
      <c r="G106" s="41"/>
      <c r="H106" s="40"/>
      <c r="I106" s="40"/>
      <c r="J106" s="48"/>
      <c r="K106" s="39"/>
    </row>
    <row r="107" spans="1:11" ht="15" customHeight="1">
      <c r="A107" s="733"/>
      <c r="B107" s="733"/>
      <c r="C107" s="36"/>
      <c r="D107" s="729" t="s">
        <v>229</v>
      </c>
      <c r="E107" s="729"/>
      <c r="F107" s="38">
        <v>99</v>
      </c>
      <c r="G107" s="41"/>
      <c r="H107" s="40"/>
      <c r="I107" s="40"/>
      <c r="J107" s="48"/>
      <c r="K107" s="39"/>
    </row>
    <row r="108" spans="1:11" ht="15" customHeight="1">
      <c r="A108" s="733"/>
      <c r="B108" s="733"/>
      <c r="C108" s="36" t="s">
        <v>30</v>
      </c>
      <c r="D108" s="729" t="s">
        <v>230</v>
      </c>
      <c r="E108" s="729"/>
      <c r="F108" s="38">
        <v>100</v>
      </c>
      <c r="G108" s="41"/>
      <c r="H108" s="40"/>
      <c r="I108" s="40"/>
      <c r="J108" s="48"/>
      <c r="K108" s="39"/>
    </row>
    <row r="109" spans="1:11" ht="15" customHeight="1">
      <c r="A109" s="733"/>
      <c r="B109" s="733"/>
      <c r="C109" s="36"/>
      <c r="D109" s="729" t="s">
        <v>231</v>
      </c>
      <c r="E109" s="729"/>
      <c r="F109" s="38">
        <v>101</v>
      </c>
      <c r="G109" s="41"/>
      <c r="H109" s="40"/>
      <c r="I109" s="40"/>
      <c r="J109" s="48"/>
      <c r="K109" s="39"/>
    </row>
    <row r="110" spans="1:11" ht="28.5" customHeight="1">
      <c r="A110" s="733"/>
      <c r="B110" s="733"/>
      <c r="C110" s="36"/>
      <c r="D110" s="729" t="s">
        <v>232</v>
      </c>
      <c r="E110" s="729"/>
      <c r="F110" s="38">
        <v>102</v>
      </c>
      <c r="G110" s="41"/>
      <c r="H110" s="40"/>
      <c r="I110" s="40"/>
      <c r="J110" s="48"/>
      <c r="K110" s="39"/>
    </row>
    <row r="111" spans="1:11" ht="46.5" customHeight="1">
      <c r="A111" s="733"/>
      <c r="B111" s="733"/>
      <c r="C111" s="36"/>
      <c r="D111" s="729" t="s">
        <v>233</v>
      </c>
      <c r="E111" s="729"/>
      <c r="F111" s="38">
        <v>103</v>
      </c>
      <c r="G111" s="41"/>
      <c r="H111" s="40"/>
      <c r="I111" s="40"/>
      <c r="J111" s="48"/>
      <c r="K111" s="39"/>
    </row>
    <row r="112" spans="1:11" ht="39" customHeight="1">
      <c r="A112" s="733"/>
      <c r="B112" s="733"/>
      <c r="C112" s="36" t="s">
        <v>33</v>
      </c>
      <c r="D112" s="729" t="s">
        <v>234</v>
      </c>
      <c r="E112" s="729"/>
      <c r="F112" s="38">
        <v>104</v>
      </c>
      <c r="G112" s="41"/>
      <c r="H112" s="40"/>
      <c r="I112" s="40"/>
      <c r="J112" s="48"/>
      <c r="K112" s="39"/>
    </row>
    <row r="113" spans="1:11" ht="15" customHeight="1">
      <c r="A113" s="733"/>
      <c r="B113" s="733"/>
      <c r="C113" s="733"/>
      <c r="D113" s="729" t="s">
        <v>235</v>
      </c>
      <c r="E113" s="729"/>
      <c r="F113" s="38">
        <v>105</v>
      </c>
      <c r="G113" s="41"/>
      <c r="H113" s="40"/>
      <c r="I113" s="40"/>
      <c r="J113" s="48"/>
      <c r="K113" s="39"/>
    </row>
    <row r="114" spans="1:11" ht="15" customHeight="1">
      <c r="A114" s="733"/>
      <c r="B114" s="733"/>
      <c r="C114" s="733"/>
      <c r="D114" s="37"/>
      <c r="E114" s="49" t="s">
        <v>236</v>
      </c>
      <c r="F114" s="38">
        <v>106</v>
      </c>
      <c r="G114" s="41"/>
      <c r="H114" s="40"/>
      <c r="I114" s="40"/>
      <c r="J114" s="48"/>
      <c r="K114" s="39"/>
    </row>
    <row r="115" spans="1:11" ht="15" customHeight="1">
      <c r="A115" s="733"/>
      <c r="B115" s="733"/>
      <c r="C115" s="733"/>
      <c r="D115" s="37"/>
      <c r="E115" s="49" t="s">
        <v>237</v>
      </c>
      <c r="F115" s="38">
        <v>107</v>
      </c>
      <c r="G115" s="41"/>
      <c r="H115" s="40"/>
      <c r="I115" s="40"/>
      <c r="J115" s="48"/>
      <c r="K115" s="39"/>
    </row>
    <row r="116" spans="1:11" ht="15" customHeight="1">
      <c r="A116" s="733"/>
      <c r="B116" s="733"/>
      <c r="C116" s="733"/>
      <c r="D116" s="729" t="s">
        <v>238</v>
      </c>
      <c r="E116" s="729"/>
      <c r="F116" s="38">
        <v>108</v>
      </c>
      <c r="G116" s="41"/>
      <c r="H116" s="40"/>
      <c r="I116" s="40"/>
      <c r="J116" s="48"/>
      <c r="K116" s="39"/>
    </row>
    <row r="117" spans="1:11" ht="15" customHeight="1">
      <c r="A117" s="733"/>
      <c r="B117" s="733"/>
      <c r="C117" s="733"/>
      <c r="D117" s="37"/>
      <c r="E117" s="49" t="s">
        <v>236</v>
      </c>
      <c r="F117" s="38">
        <v>109</v>
      </c>
      <c r="G117" s="41"/>
      <c r="H117" s="40"/>
      <c r="I117" s="40"/>
      <c r="J117" s="48"/>
      <c r="K117" s="39"/>
    </row>
    <row r="118" spans="1:11" ht="15" customHeight="1">
      <c r="A118" s="733"/>
      <c r="B118" s="733"/>
      <c r="C118" s="733"/>
      <c r="D118" s="37"/>
      <c r="E118" s="49" t="s">
        <v>237</v>
      </c>
      <c r="F118" s="38">
        <v>110</v>
      </c>
      <c r="G118" s="41"/>
      <c r="H118" s="40"/>
      <c r="I118" s="40"/>
      <c r="J118" s="48"/>
      <c r="K118" s="39"/>
    </row>
    <row r="119" spans="1:11" ht="15" customHeight="1">
      <c r="A119" s="733"/>
      <c r="B119" s="733"/>
      <c r="C119" s="733"/>
      <c r="D119" s="729" t="s">
        <v>239</v>
      </c>
      <c r="E119" s="729"/>
      <c r="F119" s="38">
        <v>111</v>
      </c>
      <c r="G119" s="41"/>
      <c r="H119" s="40"/>
      <c r="I119" s="40"/>
      <c r="J119" s="48"/>
      <c r="K119" s="39"/>
    </row>
    <row r="120" spans="1:11" ht="15" customHeight="1">
      <c r="A120" s="733"/>
      <c r="B120" s="733"/>
      <c r="C120" s="36"/>
      <c r="D120" s="729" t="s">
        <v>240</v>
      </c>
      <c r="E120" s="729"/>
      <c r="F120" s="38">
        <v>112</v>
      </c>
      <c r="G120" s="41"/>
      <c r="H120" s="40"/>
      <c r="I120" s="40"/>
      <c r="J120" s="48"/>
      <c r="K120" s="39"/>
    </row>
    <row r="121" spans="1:11" ht="15" customHeight="1">
      <c r="A121" s="733"/>
      <c r="B121" s="733"/>
      <c r="C121" s="36" t="s">
        <v>35</v>
      </c>
      <c r="D121" s="729" t="s">
        <v>241</v>
      </c>
      <c r="E121" s="729"/>
      <c r="F121" s="38">
        <v>113</v>
      </c>
      <c r="G121" s="41"/>
      <c r="H121" s="40"/>
      <c r="I121" s="40"/>
      <c r="J121" s="40"/>
      <c r="K121" s="39"/>
    </row>
    <row r="122" spans="1:11" ht="15" customHeight="1">
      <c r="A122" s="733"/>
      <c r="B122" s="733"/>
      <c r="C122" s="733"/>
      <c r="D122" s="729" t="s">
        <v>242</v>
      </c>
      <c r="E122" s="729"/>
      <c r="F122" s="38">
        <v>114</v>
      </c>
      <c r="G122" s="41"/>
      <c r="H122" s="40"/>
      <c r="I122" s="40"/>
      <c r="J122" s="40"/>
      <c r="K122" s="39"/>
    </row>
    <row r="123" spans="1:11" ht="15" customHeight="1">
      <c r="A123" s="733"/>
      <c r="B123" s="733"/>
      <c r="C123" s="733"/>
      <c r="D123" s="729" t="s">
        <v>243</v>
      </c>
      <c r="E123" s="729"/>
      <c r="F123" s="38">
        <v>115</v>
      </c>
      <c r="G123" s="41"/>
      <c r="H123" s="40"/>
      <c r="I123" s="40"/>
      <c r="J123" s="40"/>
      <c r="K123" s="39"/>
    </row>
    <row r="124" spans="1:11" ht="15" customHeight="1">
      <c r="A124" s="733"/>
      <c r="B124" s="733"/>
      <c r="C124" s="733"/>
      <c r="D124" s="729" t="s">
        <v>244</v>
      </c>
      <c r="E124" s="729"/>
      <c r="F124" s="38">
        <v>116</v>
      </c>
      <c r="G124" s="41"/>
      <c r="H124" s="40"/>
      <c r="I124" s="40"/>
      <c r="J124" s="40"/>
      <c r="K124" s="39"/>
    </row>
    <row r="125" spans="1:11" ht="15" customHeight="1">
      <c r="A125" s="733"/>
      <c r="B125" s="733"/>
      <c r="C125" s="733"/>
      <c r="D125" s="729" t="s">
        <v>245</v>
      </c>
      <c r="E125" s="729"/>
      <c r="F125" s="38">
        <v>117</v>
      </c>
      <c r="G125" s="41"/>
      <c r="H125" s="40"/>
      <c r="I125" s="40"/>
      <c r="J125" s="40"/>
      <c r="K125" s="39"/>
    </row>
    <row r="126" spans="1:11" ht="15" customHeight="1">
      <c r="A126" s="733"/>
      <c r="B126" s="733"/>
      <c r="C126" s="733"/>
      <c r="D126" s="729" t="s">
        <v>246</v>
      </c>
      <c r="E126" s="729"/>
      <c r="F126" s="38">
        <v>118</v>
      </c>
      <c r="G126" s="41"/>
      <c r="H126" s="40"/>
      <c r="I126" s="40"/>
      <c r="J126" s="40"/>
      <c r="K126" s="39"/>
    </row>
    <row r="127" spans="1:11" ht="15" customHeight="1">
      <c r="A127" s="733"/>
      <c r="B127" s="733"/>
      <c r="C127" s="733"/>
      <c r="D127" s="729" t="s">
        <v>247</v>
      </c>
      <c r="E127" s="729"/>
      <c r="F127" s="38">
        <v>119</v>
      </c>
      <c r="G127" s="41"/>
      <c r="H127" s="40"/>
      <c r="I127" s="40"/>
      <c r="J127" s="40"/>
      <c r="K127" s="39"/>
    </row>
    <row r="128" spans="1:11" ht="24.75" customHeight="1">
      <c r="A128" s="733"/>
      <c r="B128" s="733"/>
      <c r="C128" s="734" t="s">
        <v>248</v>
      </c>
      <c r="D128" s="734"/>
      <c r="E128" s="734"/>
      <c r="F128" s="38">
        <v>120</v>
      </c>
      <c r="G128" s="41"/>
      <c r="H128" s="40"/>
      <c r="I128" s="40"/>
      <c r="J128" s="40"/>
      <c r="K128" s="39"/>
    </row>
    <row r="129" spans="1:11" ht="15" customHeight="1">
      <c r="A129" s="733"/>
      <c r="B129" s="733"/>
      <c r="C129" s="36" t="s">
        <v>9</v>
      </c>
      <c r="D129" s="729" t="s">
        <v>249</v>
      </c>
      <c r="E129" s="729"/>
      <c r="F129" s="38">
        <v>121</v>
      </c>
      <c r="G129" s="41"/>
      <c r="H129" s="40"/>
      <c r="I129" s="40"/>
      <c r="J129" s="40"/>
      <c r="K129" s="39"/>
    </row>
    <row r="130" spans="1:11" ht="15" customHeight="1">
      <c r="A130" s="733"/>
      <c r="B130" s="733"/>
      <c r="C130" s="36"/>
      <c r="D130" s="729" t="s">
        <v>250</v>
      </c>
      <c r="E130" s="729"/>
      <c r="F130" s="38">
        <v>122</v>
      </c>
      <c r="G130" s="41"/>
      <c r="H130" s="40"/>
      <c r="I130" s="40"/>
      <c r="J130" s="40"/>
      <c r="K130" s="39"/>
    </row>
    <row r="131" spans="1:11" ht="15" customHeight="1">
      <c r="A131" s="733"/>
      <c r="B131" s="733"/>
      <c r="C131" s="36"/>
      <c r="D131" s="729" t="s">
        <v>251</v>
      </c>
      <c r="E131" s="729"/>
      <c r="F131" s="38">
        <v>123</v>
      </c>
      <c r="G131" s="41"/>
      <c r="H131" s="40"/>
      <c r="I131" s="40"/>
      <c r="J131" s="40"/>
      <c r="K131" s="39"/>
    </row>
    <row r="132" spans="1:11" ht="15" customHeight="1">
      <c r="A132" s="733"/>
      <c r="B132" s="733"/>
      <c r="C132" s="36" t="s">
        <v>11</v>
      </c>
      <c r="D132" s="729" t="s">
        <v>252</v>
      </c>
      <c r="E132" s="729"/>
      <c r="F132" s="38">
        <v>124</v>
      </c>
      <c r="G132" s="41"/>
      <c r="H132" s="40"/>
      <c r="I132" s="40"/>
      <c r="J132" s="40"/>
      <c r="K132" s="39"/>
    </row>
    <row r="133" spans="1:11" ht="15" customHeight="1">
      <c r="A133" s="733"/>
      <c r="B133" s="733"/>
      <c r="C133" s="36" t="s">
        <v>58</v>
      </c>
      <c r="D133" s="729" t="s">
        <v>253</v>
      </c>
      <c r="E133" s="729"/>
      <c r="F133" s="38">
        <v>125</v>
      </c>
      <c r="G133" s="41"/>
      <c r="H133" s="40"/>
      <c r="I133" s="40"/>
      <c r="J133" s="40"/>
      <c r="K133" s="39"/>
    </row>
    <row r="134" spans="1:11" ht="15" customHeight="1">
      <c r="A134" s="733"/>
      <c r="B134" s="733"/>
      <c r="C134" s="36" t="s">
        <v>68</v>
      </c>
      <c r="D134" s="729" t="s">
        <v>71</v>
      </c>
      <c r="E134" s="729"/>
      <c r="F134" s="38">
        <v>126</v>
      </c>
      <c r="G134" s="41"/>
      <c r="H134" s="40"/>
      <c r="I134" s="40"/>
      <c r="J134" s="40"/>
      <c r="K134" s="39"/>
    </row>
    <row r="135" spans="1:11" ht="27" customHeight="1">
      <c r="A135" s="733"/>
      <c r="B135" s="733"/>
      <c r="C135" s="50" t="s">
        <v>70</v>
      </c>
      <c r="D135" s="729" t="s">
        <v>254</v>
      </c>
      <c r="E135" s="729"/>
      <c r="F135" s="38">
        <v>127</v>
      </c>
      <c r="G135" s="41"/>
      <c r="H135" s="40"/>
      <c r="I135" s="40"/>
      <c r="J135" s="40"/>
      <c r="K135" s="39"/>
    </row>
    <row r="136" spans="1:11" ht="15" customHeight="1">
      <c r="A136" s="733"/>
      <c r="B136" s="733"/>
      <c r="C136" s="28" t="s">
        <v>255</v>
      </c>
      <c r="D136" s="732" t="s">
        <v>256</v>
      </c>
      <c r="E136" s="732"/>
      <c r="F136" s="38">
        <v>128</v>
      </c>
      <c r="G136" s="41"/>
      <c r="H136" s="40"/>
      <c r="I136" s="40"/>
      <c r="J136" s="40"/>
      <c r="K136" s="39"/>
    </row>
    <row r="137" spans="1:11" ht="15">
      <c r="A137" s="733"/>
      <c r="B137" s="36"/>
      <c r="C137" s="51"/>
      <c r="D137" s="52" t="s">
        <v>120</v>
      </c>
      <c r="E137" s="53" t="s">
        <v>257</v>
      </c>
      <c r="F137" s="38">
        <v>129</v>
      </c>
      <c r="G137" s="41"/>
      <c r="H137" s="40"/>
      <c r="I137" s="40"/>
      <c r="J137" s="40"/>
      <c r="K137" s="39"/>
    </row>
    <row r="138" spans="1:11" ht="27" customHeight="1">
      <c r="A138" s="733"/>
      <c r="B138" s="36"/>
      <c r="C138" s="54"/>
      <c r="D138" s="52" t="s">
        <v>258</v>
      </c>
      <c r="E138" s="49" t="s">
        <v>259</v>
      </c>
      <c r="F138" s="38">
        <v>130</v>
      </c>
      <c r="G138" s="41"/>
      <c r="H138" s="40"/>
      <c r="I138" s="40"/>
      <c r="J138" s="40"/>
      <c r="K138" s="39"/>
    </row>
    <row r="139" spans="1:11" ht="27" customHeight="1">
      <c r="A139" s="733"/>
      <c r="B139" s="36"/>
      <c r="C139" s="54"/>
      <c r="D139" s="52" t="s">
        <v>260</v>
      </c>
      <c r="E139" s="55" t="s">
        <v>261</v>
      </c>
      <c r="F139" s="38" t="s">
        <v>262</v>
      </c>
      <c r="G139" s="41"/>
      <c r="H139" s="40"/>
      <c r="I139" s="40"/>
      <c r="J139" s="40"/>
      <c r="K139" s="39"/>
    </row>
    <row r="140" spans="1:11" ht="15" customHeight="1">
      <c r="A140" s="733"/>
      <c r="B140" s="36"/>
      <c r="C140" s="54"/>
      <c r="D140" s="52" t="s">
        <v>122</v>
      </c>
      <c r="E140" s="53" t="s">
        <v>263</v>
      </c>
      <c r="F140" s="38">
        <v>131</v>
      </c>
      <c r="G140" s="41"/>
      <c r="H140" s="40"/>
      <c r="I140" s="40"/>
      <c r="J140" s="40"/>
      <c r="K140" s="39"/>
    </row>
    <row r="141" spans="1:11" ht="15" customHeight="1">
      <c r="A141" s="733"/>
      <c r="B141" s="36"/>
      <c r="C141" s="36"/>
      <c r="D141" s="37" t="s">
        <v>264</v>
      </c>
      <c r="E141" s="37" t="s">
        <v>265</v>
      </c>
      <c r="F141" s="38">
        <v>132</v>
      </c>
      <c r="G141" s="41"/>
      <c r="H141" s="40"/>
      <c r="I141" s="40"/>
      <c r="J141" s="40"/>
      <c r="K141" s="39"/>
    </row>
    <row r="142" spans="1:11" ht="15" customHeight="1">
      <c r="A142" s="733"/>
      <c r="B142" s="36"/>
      <c r="C142" s="36"/>
      <c r="D142" s="37"/>
      <c r="E142" s="37" t="s">
        <v>266</v>
      </c>
      <c r="F142" s="38">
        <v>133</v>
      </c>
      <c r="G142" s="41"/>
      <c r="H142" s="40"/>
      <c r="I142" s="40"/>
      <c r="J142" s="40"/>
      <c r="K142" s="39"/>
    </row>
    <row r="143" spans="1:11" ht="24.75" customHeight="1">
      <c r="A143" s="733"/>
      <c r="B143" s="36"/>
      <c r="C143" s="36"/>
      <c r="D143" s="37"/>
      <c r="E143" s="37" t="s">
        <v>267</v>
      </c>
      <c r="F143" s="38">
        <v>134</v>
      </c>
      <c r="G143" s="41"/>
      <c r="H143" s="40"/>
      <c r="I143" s="40"/>
      <c r="J143" s="40"/>
      <c r="K143" s="39"/>
    </row>
    <row r="144" spans="1:11" ht="15">
      <c r="A144" s="733"/>
      <c r="B144" s="36"/>
      <c r="C144" s="36"/>
      <c r="D144" s="37"/>
      <c r="E144" s="56" t="s">
        <v>268</v>
      </c>
      <c r="F144" s="38">
        <v>135</v>
      </c>
      <c r="G144" s="41"/>
      <c r="H144" s="40"/>
      <c r="I144" s="40"/>
      <c r="J144" s="40"/>
      <c r="K144" s="39"/>
    </row>
    <row r="145" spans="1:11" ht="15" customHeight="1">
      <c r="A145" s="733"/>
      <c r="B145" s="36">
        <v>2</v>
      </c>
      <c r="C145" s="36"/>
      <c r="D145" s="729" t="s">
        <v>269</v>
      </c>
      <c r="E145" s="729"/>
      <c r="F145" s="38">
        <v>136</v>
      </c>
      <c r="G145" s="41"/>
      <c r="H145" s="40"/>
      <c r="I145" s="40"/>
      <c r="J145" s="40"/>
      <c r="K145" s="39"/>
    </row>
    <row r="146" spans="1:11" ht="15" customHeight="1">
      <c r="A146" s="733"/>
      <c r="B146" s="733"/>
      <c r="C146" s="36" t="s">
        <v>9</v>
      </c>
      <c r="D146" s="729" t="s">
        <v>270</v>
      </c>
      <c r="E146" s="729"/>
      <c r="F146" s="38">
        <v>137</v>
      </c>
      <c r="G146" s="41"/>
      <c r="H146" s="40"/>
      <c r="I146" s="40"/>
      <c r="J146" s="40"/>
      <c r="K146" s="39"/>
    </row>
    <row r="147" spans="1:11" ht="15" customHeight="1">
      <c r="A147" s="733"/>
      <c r="B147" s="733"/>
      <c r="C147" s="36"/>
      <c r="D147" s="37" t="s">
        <v>104</v>
      </c>
      <c r="E147" s="37" t="s">
        <v>271</v>
      </c>
      <c r="F147" s="38">
        <v>138</v>
      </c>
      <c r="G147" s="41"/>
      <c r="H147" s="40"/>
      <c r="I147" s="40"/>
      <c r="J147" s="40"/>
      <c r="K147" s="39"/>
    </row>
    <row r="148" spans="1:11" ht="15" customHeight="1">
      <c r="A148" s="733"/>
      <c r="B148" s="733"/>
      <c r="C148" s="36"/>
      <c r="D148" s="37" t="s">
        <v>106</v>
      </c>
      <c r="E148" s="37" t="s">
        <v>272</v>
      </c>
      <c r="F148" s="38">
        <v>139</v>
      </c>
      <c r="G148" s="41"/>
      <c r="H148" s="40"/>
      <c r="I148" s="40"/>
      <c r="J148" s="40"/>
      <c r="K148" s="39"/>
    </row>
    <row r="149" spans="1:11" ht="12.75" customHeight="1">
      <c r="A149" s="733"/>
      <c r="B149" s="733"/>
      <c r="C149" s="36" t="s">
        <v>11</v>
      </c>
      <c r="D149" s="729" t="s">
        <v>273</v>
      </c>
      <c r="E149" s="729"/>
      <c r="F149" s="38">
        <v>140</v>
      </c>
      <c r="G149" s="57"/>
      <c r="H149" s="57"/>
      <c r="I149" s="58"/>
      <c r="J149" s="59"/>
      <c r="K149" s="59"/>
    </row>
    <row r="150" spans="1:11" ht="12.75" customHeight="1">
      <c r="A150" s="733"/>
      <c r="B150" s="733"/>
      <c r="C150" s="36"/>
      <c r="D150" s="37" t="s">
        <v>144</v>
      </c>
      <c r="E150" s="37" t="s">
        <v>271</v>
      </c>
      <c r="F150" s="38">
        <v>141</v>
      </c>
      <c r="G150" s="57"/>
      <c r="H150" s="57"/>
      <c r="I150" s="58"/>
      <c r="J150" s="59"/>
      <c r="K150" s="59"/>
    </row>
    <row r="151" spans="1:11" ht="12.75" customHeight="1">
      <c r="A151" s="733"/>
      <c r="B151" s="733"/>
      <c r="C151" s="36"/>
      <c r="D151" s="37" t="s">
        <v>146</v>
      </c>
      <c r="E151" s="37" t="s">
        <v>272</v>
      </c>
      <c r="F151" s="38">
        <v>142</v>
      </c>
      <c r="G151" s="60"/>
      <c r="H151" s="60"/>
      <c r="I151" s="60"/>
      <c r="J151" s="60"/>
      <c r="K151" s="60"/>
    </row>
    <row r="152" spans="1:11" ht="16.5" customHeight="1">
      <c r="A152" s="733"/>
      <c r="B152" s="733"/>
      <c r="C152" s="36" t="s">
        <v>58</v>
      </c>
      <c r="D152" s="729" t="s">
        <v>274</v>
      </c>
      <c r="E152" s="729"/>
      <c r="F152" s="38">
        <v>143</v>
      </c>
      <c r="G152" s="60"/>
      <c r="H152" s="60"/>
      <c r="I152" s="60"/>
      <c r="J152" s="60"/>
      <c r="K152" s="60"/>
    </row>
    <row r="153" spans="1:11" ht="12.75" customHeight="1">
      <c r="A153" s="733"/>
      <c r="B153" s="36">
        <v>3</v>
      </c>
      <c r="C153" s="36"/>
      <c r="D153" s="729" t="s">
        <v>40</v>
      </c>
      <c r="E153" s="729"/>
      <c r="F153" s="38">
        <v>144</v>
      </c>
      <c r="G153" s="60"/>
      <c r="H153" s="60"/>
      <c r="I153" s="60"/>
      <c r="J153" s="60"/>
      <c r="K153" s="60"/>
    </row>
    <row r="154" spans="1:11" ht="12.75" customHeight="1">
      <c r="A154" s="36" t="s">
        <v>41</v>
      </c>
      <c r="B154" s="36"/>
      <c r="C154" s="36"/>
      <c r="D154" s="729" t="s">
        <v>275</v>
      </c>
      <c r="E154" s="729"/>
      <c r="F154" s="38">
        <v>145</v>
      </c>
      <c r="G154" s="60"/>
      <c r="H154" s="60"/>
      <c r="I154" s="60"/>
      <c r="J154" s="60"/>
      <c r="K154" s="60"/>
    </row>
    <row r="155" spans="1:11" ht="12.75">
      <c r="A155" s="61"/>
      <c r="B155" s="61"/>
      <c r="C155" s="61"/>
      <c r="D155" s="62"/>
      <c r="E155" s="62" t="s">
        <v>276</v>
      </c>
      <c r="F155" s="38">
        <v>146</v>
      </c>
      <c r="G155" s="60"/>
      <c r="H155" s="60"/>
      <c r="I155" s="60"/>
      <c r="J155" s="60"/>
      <c r="K155" s="60"/>
    </row>
    <row r="156" spans="1:11" ht="12.75" customHeight="1">
      <c r="A156" s="61"/>
      <c r="B156" s="61"/>
      <c r="C156" s="61"/>
      <c r="D156" s="62"/>
      <c r="E156" s="62" t="s">
        <v>277</v>
      </c>
      <c r="F156" s="38">
        <v>147</v>
      </c>
      <c r="G156" s="60"/>
      <c r="H156" s="60"/>
      <c r="I156" s="60"/>
      <c r="J156" s="60"/>
      <c r="K156" s="60"/>
    </row>
    <row r="157" spans="1:11" ht="12.75" customHeight="1">
      <c r="A157" s="63" t="s">
        <v>43</v>
      </c>
      <c r="B157" s="64"/>
      <c r="C157" s="64"/>
      <c r="D157" s="730" t="s">
        <v>44</v>
      </c>
      <c r="E157" s="730"/>
      <c r="F157" s="38">
        <v>148</v>
      </c>
      <c r="G157" s="60"/>
      <c r="H157" s="60"/>
      <c r="I157" s="60"/>
      <c r="J157" s="60"/>
      <c r="K157" s="60"/>
    </row>
    <row r="158" spans="1:11" ht="15" customHeight="1">
      <c r="A158" s="65" t="s">
        <v>45</v>
      </c>
      <c r="B158" s="66"/>
      <c r="C158" s="67"/>
      <c r="D158" s="730" t="s">
        <v>87</v>
      </c>
      <c r="E158" s="730"/>
      <c r="F158" s="38">
        <v>149</v>
      </c>
      <c r="G158" s="60"/>
      <c r="H158" s="60"/>
      <c r="I158" s="60"/>
      <c r="J158" s="60"/>
      <c r="K158" s="60"/>
    </row>
    <row r="159" spans="1:11" ht="12.75" customHeight="1">
      <c r="A159" s="68" t="s">
        <v>61</v>
      </c>
      <c r="B159" s="69"/>
      <c r="C159" s="51"/>
      <c r="D159" s="730" t="s">
        <v>318</v>
      </c>
      <c r="E159" s="730"/>
      <c r="F159" s="38">
        <v>150</v>
      </c>
      <c r="G159" s="60"/>
      <c r="H159" s="60"/>
      <c r="I159" s="60"/>
      <c r="J159" s="60"/>
      <c r="K159" s="60"/>
    </row>
    <row r="160" spans="1:11" ht="15" customHeight="1">
      <c r="A160" s="36" t="s">
        <v>63</v>
      </c>
      <c r="B160" s="60"/>
      <c r="C160" s="60"/>
      <c r="D160" s="70" t="s">
        <v>319</v>
      </c>
      <c r="E160" s="70"/>
      <c r="F160" s="60">
        <v>151</v>
      </c>
      <c r="G160" s="60"/>
      <c r="H160" s="60"/>
      <c r="I160" s="60"/>
      <c r="J160" s="60"/>
      <c r="K160" s="60"/>
    </row>
    <row r="161" spans="1:11" ht="14.25" customHeight="1">
      <c r="A161" s="36" t="s">
        <v>72</v>
      </c>
      <c r="B161" s="60"/>
      <c r="C161" s="60"/>
      <c r="D161" s="731" t="s">
        <v>320</v>
      </c>
      <c r="E161" s="731"/>
      <c r="F161" s="60">
        <v>152</v>
      </c>
      <c r="G161" s="60"/>
      <c r="H161" s="60"/>
      <c r="I161" s="60"/>
      <c r="J161" s="60"/>
      <c r="K161" s="60"/>
    </row>
    <row r="165" spans="5:11" ht="15" customHeight="1">
      <c r="E165" s="726" t="s">
        <v>90</v>
      </c>
      <c r="F165" s="726"/>
      <c r="I165" s="727" t="s">
        <v>321</v>
      </c>
      <c r="J165" s="727"/>
      <c r="K165" s="727"/>
    </row>
    <row r="166" spans="9:11" ht="15" customHeight="1">
      <c r="I166" s="728" t="s">
        <v>299</v>
      </c>
      <c r="J166" s="728"/>
      <c r="K166" s="728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A38:A153"/>
    <mergeCell ref="C38:E38"/>
    <mergeCell ref="B39:B136"/>
    <mergeCell ref="C39:E39"/>
    <mergeCell ref="D40:E40"/>
    <mergeCell ref="D41:E41"/>
    <mergeCell ref="D42:E42"/>
    <mergeCell ref="D45:E45"/>
    <mergeCell ref="D50:E50"/>
    <mergeCell ref="D53:E53"/>
    <mergeCell ref="D36:E36"/>
    <mergeCell ref="B37:E37"/>
    <mergeCell ref="D46:E46"/>
    <mergeCell ref="D47:E47"/>
    <mergeCell ref="D48:E48"/>
    <mergeCell ref="D49:E49"/>
    <mergeCell ref="D75:E75"/>
    <mergeCell ref="D76:E76"/>
    <mergeCell ref="D54:E54"/>
    <mergeCell ref="D55:E55"/>
    <mergeCell ref="D56:E56"/>
    <mergeCell ref="D58:E58"/>
    <mergeCell ref="D65:E65"/>
    <mergeCell ref="D70:E70"/>
    <mergeCell ref="D71:E71"/>
    <mergeCell ref="D72:E72"/>
    <mergeCell ref="D73:E73"/>
    <mergeCell ref="D74:E74"/>
    <mergeCell ref="D95:E95"/>
    <mergeCell ref="D96:E96"/>
    <mergeCell ref="D77:E77"/>
    <mergeCell ref="D86:E86"/>
    <mergeCell ref="C87:E87"/>
    <mergeCell ref="D88:E88"/>
    <mergeCell ref="D89:E89"/>
    <mergeCell ref="D90:E90"/>
    <mergeCell ref="D91:E91"/>
    <mergeCell ref="D92:E92"/>
    <mergeCell ref="D93:E93"/>
    <mergeCell ref="C94:E94"/>
    <mergeCell ref="D108:E108"/>
    <mergeCell ref="D109:E109"/>
    <mergeCell ref="C97:C99"/>
    <mergeCell ref="D97:E97"/>
    <mergeCell ref="D98:E98"/>
    <mergeCell ref="D99:E99"/>
    <mergeCell ref="D100:E100"/>
    <mergeCell ref="D101:E101"/>
    <mergeCell ref="D104:E104"/>
    <mergeCell ref="D105:E105"/>
    <mergeCell ref="D106:E106"/>
    <mergeCell ref="D107:E107"/>
    <mergeCell ref="D110:E110"/>
    <mergeCell ref="D111:E111"/>
    <mergeCell ref="D112:E112"/>
    <mergeCell ref="C113:C119"/>
    <mergeCell ref="D113:E113"/>
    <mergeCell ref="D116:E116"/>
    <mergeCell ref="D119:E119"/>
    <mergeCell ref="C122:C127"/>
    <mergeCell ref="D122:E122"/>
    <mergeCell ref="D123:E123"/>
    <mergeCell ref="D124:E124"/>
    <mergeCell ref="D125:E125"/>
    <mergeCell ref="D126:E126"/>
    <mergeCell ref="D127:E127"/>
    <mergeCell ref="D132:E132"/>
    <mergeCell ref="D133:E133"/>
    <mergeCell ref="D120:E120"/>
    <mergeCell ref="D121:E121"/>
    <mergeCell ref="C128:E128"/>
    <mergeCell ref="D129:E129"/>
    <mergeCell ref="D130:E130"/>
    <mergeCell ref="D131:E131"/>
    <mergeCell ref="B146:B152"/>
    <mergeCell ref="D146:E146"/>
    <mergeCell ref="D149:E149"/>
    <mergeCell ref="D152:E152"/>
    <mergeCell ref="D134:E134"/>
    <mergeCell ref="D135:E135"/>
    <mergeCell ref="D136:E136"/>
    <mergeCell ref="D145:E145"/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="108" zoomScaleNormal="108" zoomScalePageLayoutView="0" workbookViewId="0" topLeftCell="A8">
      <selection activeCell="K24" sqref="K24"/>
    </sheetView>
  </sheetViews>
  <sheetFormatPr defaultColWidth="9.140625" defaultRowHeight="12.75"/>
  <cols>
    <col min="1" max="1" width="4.00390625" style="2" customWidth="1"/>
    <col min="2" max="2" width="3.00390625" style="2" customWidth="1"/>
    <col min="3" max="3" width="33.421875" style="2" customWidth="1"/>
    <col min="4" max="4" width="12.00390625" style="2" customWidth="1"/>
    <col min="5" max="5" width="10.57421875" style="2" customWidth="1"/>
    <col min="6" max="6" width="9.57421875" style="2" customWidth="1"/>
    <col min="7" max="7" width="10.140625" style="2" customWidth="1"/>
    <col min="8" max="8" width="9.00390625" style="2" customWidth="1"/>
    <col min="9" max="10" width="10.00390625" style="2" customWidth="1"/>
    <col min="11" max="11" width="11.421875" style="2" customWidth="1"/>
    <col min="12" max="12" width="10.8515625" style="2" customWidth="1"/>
    <col min="13" max="16384" width="9.140625" style="2" customWidth="1"/>
  </cols>
  <sheetData>
    <row r="1" spans="1:12" ht="15.75">
      <c r="A1" s="3" t="s">
        <v>0</v>
      </c>
      <c r="L1" s="73"/>
    </row>
    <row r="2" spans="1:12" ht="15.75">
      <c r="A2" s="3" t="s">
        <v>368</v>
      </c>
      <c r="K2" s="71" t="s">
        <v>382</v>
      </c>
      <c r="L2" s="73"/>
    </row>
    <row r="3" spans="1:12" ht="15.75">
      <c r="A3" s="3" t="s">
        <v>367</v>
      </c>
      <c r="K3" s="71" t="s">
        <v>383</v>
      </c>
      <c r="L3" s="73"/>
    </row>
    <row r="4" spans="1:12" ht="15.75">
      <c r="A4" s="3" t="s">
        <v>369</v>
      </c>
      <c r="K4" s="71" t="s">
        <v>420</v>
      </c>
      <c r="L4" s="73"/>
    </row>
    <row r="6" spans="2:12" ht="34.5" customHeight="1">
      <c r="B6" s="748" t="s">
        <v>386</v>
      </c>
      <c r="C6" s="748"/>
      <c r="D6" s="748"/>
      <c r="E6" s="748"/>
      <c r="F6" s="748"/>
      <c r="G6" s="748"/>
      <c r="H6" s="748"/>
      <c r="I6" s="748"/>
      <c r="J6" s="748"/>
      <c r="K6" s="748"/>
      <c r="L6" s="748"/>
    </row>
    <row r="7" ht="12.75" hidden="1"/>
    <row r="8" ht="12.75">
      <c r="K8" s="73" t="s">
        <v>347</v>
      </c>
    </row>
    <row r="9" ht="25.5" customHeight="1">
      <c r="L9" s="73" t="s">
        <v>2</v>
      </c>
    </row>
    <row r="10" spans="1:12" ht="12.75" customHeight="1">
      <c r="A10" s="749" t="s">
        <v>349</v>
      </c>
      <c r="B10" s="750" t="s">
        <v>350</v>
      </c>
      <c r="C10" s="750"/>
      <c r="D10" s="750" t="s">
        <v>351</v>
      </c>
      <c r="E10" s="750" t="s">
        <v>401</v>
      </c>
      <c r="F10" s="750"/>
      <c r="G10" s="750" t="s">
        <v>402</v>
      </c>
      <c r="H10" s="750"/>
      <c r="I10" s="751" t="s">
        <v>380</v>
      </c>
      <c r="J10" s="751"/>
      <c r="K10" s="751" t="s">
        <v>403</v>
      </c>
      <c r="L10" s="751"/>
    </row>
    <row r="11" spans="1:12" ht="26.25" customHeight="1">
      <c r="A11" s="749"/>
      <c r="B11" s="750"/>
      <c r="C11" s="750"/>
      <c r="D11" s="750"/>
      <c r="E11" s="750" t="s">
        <v>93</v>
      </c>
      <c r="F11" s="750"/>
      <c r="G11" s="745" t="s">
        <v>352</v>
      </c>
      <c r="H11" s="745"/>
      <c r="I11" s="745" t="s">
        <v>353</v>
      </c>
      <c r="J11" s="745"/>
      <c r="K11" s="745" t="s">
        <v>354</v>
      </c>
      <c r="L11" s="745"/>
    </row>
    <row r="12" spans="1:12" ht="25.5">
      <c r="A12" s="749"/>
      <c r="B12" s="750"/>
      <c r="C12" s="750"/>
      <c r="D12" s="750"/>
      <c r="E12" s="74" t="s">
        <v>355</v>
      </c>
      <c r="F12" s="74" t="s">
        <v>356</v>
      </c>
      <c r="G12" s="74" t="s">
        <v>357</v>
      </c>
      <c r="H12" s="74" t="s">
        <v>356</v>
      </c>
      <c r="I12" s="74" t="s">
        <v>357</v>
      </c>
      <c r="J12" s="74" t="s">
        <v>356</v>
      </c>
      <c r="K12" s="74" t="s">
        <v>357</v>
      </c>
      <c r="L12" s="74" t="s">
        <v>356</v>
      </c>
    </row>
    <row r="13" spans="1:12" s="77" customFormat="1" ht="12" customHeight="1">
      <c r="A13" s="75">
        <v>0</v>
      </c>
      <c r="B13" s="746">
        <v>1</v>
      </c>
      <c r="C13" s="746"/>
      <c r="D13" s="76">
        <v>2</v>
      </c>
      <c r="E13" s="76">
        <v>3</v>
      </c>
      <c r="F13" s="76">
        <v>4</v>
      </c>
      <c r="G13" s="76">
        <v>5</v>
      </c>
      <c r="H13" s="76">
        <v>6</v>
      </c>
      <c r="I13" s="76">
        <v>7</v>
      </c>
      <c r="J13" s="76">
        <v>8</v>
      </c>
      <c r="K13" s="76">
        <v>9</v>
      </c>
      <c r="L13" s="76">
        <v>10</v>
      </c>
    </row>
    <row r="14" spans="1:12" s="77" customFormat="1" ht="22.5" customHeight="1">
      <c r="A14" s="78" t="s">
        <v>358</v>
      </c>
      <c r="B14" s="747" t="s">
        <v>348</v>
      </c>
      <c r="C14" s="747"/>
      <c r="D14" s="79"/>
      <c r="E14" s="79">
        <v>-3791</v>
      </c>
      <c r="F14" s="79"/>
      <c r="G14" s="79"/>
      <c r="H14" s="79"/>
      <c r="I14" s="79"/>
      <c r="J14" s="79"/>
      <c r="K14" s="79"/>
      <c r="L14" s="80"/>
    </row>
    <row r="15" spans="1:12" ht="15" customHeight="1">
      <c r="A15" s="81">
        <v>1</v>
      </c>
      <c r="B15" s="744" t="s">
        <v>385</v>
      </c>
      <c r="C15" s="742"/>
      <c r="D15" s="82"/>
      <c r="E15" s="83" t="s">
        <v>78</v>
      </c>
      <c r="F15" s="83" t="s">
        <v>78</v>
      </c>
      <c r="G15" s="82">
        <v>1316</v>
      </c>
      <c r="H15" s="82"/>
      <c r="I15" s="83" t="s">
        <v>282</v>
      </c>
      <c r="J15" s="83" t="s">
        <v>282</v>
      </c>
      <c r="K15" s="83" t="s">
        <v>282</v>
      </c>
      <c r="L15" s="83" t="s">
        <v>282</v>
      </c>
    </row>
    <row r="16" spans="1:12" ht="15" customHeight="1">
      <c r="A16" s="81">
        <v>2</v>
      </c>
      <c r="B16" s="744" t="s">
        <v>384</v>
      </c>
      <c r="C16" s="742"/>
      <c r="D16" s="82"/>
      <c r="E16" s="83" t="s">
        <v>78</v>
      </c>
      <c r="F16" s="83" t="s">
        <v>78</v>
      </c>
      <c r="G16" s="83" t="s">
        <v>282</v>
      </c>
      <c r="H16" s="83" t="s">
        <v>282</v>
      </c>
      <c r="I16" s="83">
        <v>2660</v>
      </c>
      <c r="J16" s="83" t="s">
        <v>282</v>
      </c>
      <c r="K16" s="83">
        <v>400</v>
      </c>
      <c r="L16" s="83" t="s">
        <v>282</v>
      </c>
    </row>
    <row r="17" spans="1:12" ht="15" customHeight="1">
      <c r="A17" s="81"/>
      <c r="B17" s="742"/>
      <c r="C17" s="742"/>
      <c r="D17" s="82"/>
      <c r="E17" s="83"/>
      <c r="F17" s="83"/>
      <c r="G17" s="82"/>
      <c r="H17" s="82"/>
      <c r="I17" s="83" t="s">
        <v>282</v>
      </c>
      <c r="J17" s="83" t="s">
        <v>282</v>
      </c>
      <c r="K17" s="83" t="s">
        <v>282</v>
      </c>
      <c r="L17" s="83"/>
    </row>
    <row r="18" spans="1:12" ht="13.5" customHeight="1">
      <c r="A18" s="81"/>
      <c r="B18" s="739" t="s">
        <v>359</v>
      </c>
      <c r="C18" s="739"/>
      <c r="D18" s="81"/>
      <c r="E18" s="84" t="s">
        <v>78</v>
      </c>
      <c r="F18" s="84" t="s">
        <v>78</v>
      </c>
      <c r="G18" s="81"/>
      <c r="H18" s="81"/>
      <c r="I18" s="110"/>
      <c r="J18" s="110"/>
      <c r="K18" s="110"/>
      <c r="L18" s="110"/>
    </row>
    <row r="19" spans="1:12" ht="27" customHeight="1">
      <c r="A19" s="78" t="s">
        <v>360</v>
      </c>
      <c r="B19" s="743" t="s">
        <v>361</v>
      </c>
      <c r="C19" s="743"/>
      <c r="D19" s="85"/>
      <c r="E19" s="85"/>
      <c r="F19" s="85"/>
      <c r="G19" s="85"/>
      <c r="H19" s="85"/>
      <c r="I19" s="111"/>
      <c r="J19" s="111"/>
      <c r="K19" s="111"/>
      <c r="L19" s="112"/>
    </row>
    <row r="20" spans="1:12" ht="15" customHeight="1">
      <c r="A20" s="81">
        <v>1</v>
      </c>
      <c r="B20" s="744" t="s">
        <v>432</v>
      </c>
      <c r="C20" s="742"/>
      <c r="D20" s="82"/>
      <c r="E20" s="83" t="s">
        <v>78</v>
      </c>
      <c r="F20" s="83" t="s">
        <v>78</v>
      </c>
      <c r="G20" s="82">
        <v>-2585</v>
      </c>
      <c r="H20" s="82"/>
      <c r="I20" s="83"/>
      <c r="J20" s="83"/>
      <c r="K20" s="83"/>
      <c r="L20" s="83"/>
    </row>
    <row r="21" spans="1:12" ht="15" customHeight="1">
      <c r="A21" s="81">
        <v>2</v>
      </c>
      <c r="B21" s="742" t="s">
        <v>362</v>
      </c>
      <c r="C21" s="742"/>
      <c r="D21" s="82"/>
      <c r="E21" s="83" t="s">
        <v>78</v>
      </c>
      <c r="F21" s="83" t="s">
        <v>78</v>
      </c>
      <c r="G21" s="82"/>
      <c r="H21" s="82"/>
      <c r="I21" s="83"/>
      <c r="J21" s="83"/>
      <c r="K21" s="83"/>
      <c r="L21" s="83"/>
    </row>
    <row r="22" spans="1:12" ht="15" customHeight="1">
      <c r="A22" s="81"/>
      <c r="B22" s="742" t="s">
        <v>363</v>
      </c>
      <c r="C22" s="742"/>
      <c r="D22" s="82"/>
      <c r="E22" s="83" t="s">
        <v>78</v>
      </c>
      <c r="F22" s="83" t="s">
        <v>78</v>
      </c>
      <c r="G22" s="82"/>
      <c r="H22" s="82"/>
      <c r="I22" s="83"/>
      <c r="J22" s="83"/>
      <c r="K22" s="83"/>
      <c r="L22" s="83"/>
    </row>
    <row r="23" spans="1:12" ht="13.5" customHeight="1">
      <c r="A23" s="81"/>
      <c r="B23" s="739" t="s">
        <v>364</v>
      </c>
      <c r="C23" s="739"/>
      <c r="D23" s="81"/>
      <c r="E23" s="86" t="s">
        <v>78</v>
      </c>
      <c r="F23" s="86" t="s">
        <v>78</v>
      </c>
      <c r="G23" s="81"/>
      <c r="H23" s="81"/>
      <c r="I23" s="110"/>
      <c r="J23" s="110"/>
      <c r="K23" s="110"/>
      <c r="L23" s="110"/>
    </row>
    <row r="24" spans="1:12" ht="23.25" customHeight="1">
      <c r="A24" s="78" t="s">
        <v>365</v>
      </c>
      <c r="B24" s="739" t="s">
        <v>366</v>
      </c>
      <c r="C24" s="739"/>
      <c r="D24" s="81"/>
      <c r="E24" s="81"/>
      <c r="F24" s="81"/>
      <c r="G24" s="81">
        <v>-1269</v>
      </c>
      <c r="H24" s="81"/>
      <c r="I24" s="110">
        <v>2660</v>
      </c>
      <c r="J24" s="110"/>
      <c r="K24" s="110">
        <v>400</v>
      </c>
      <c r="L24" s="110"/>
    </row>
    <row r="25" ht="12.75" customHeight="1" hidden="1"/>
    <row r="27" spans="3:12" ht="55.5" customHeight="1">
      <c r="C27" s="740"/>
      <c r="D27" s="740"/>
      <c r="I27" s="741" t="s">
        <v>423</v>
      </c>
      <c r="J27" s="741"/>
      <c r="K27" s="741"/>
      <c r="L27" s="72"/>
    </row>
  </sheetData>
  <sheetProtection selectLockedCells="1" selectUnlockedCells="1"/>
  <mergeCells count="26">
    <mergeCell ref="B6:L6"/>
    <mergeCell ref="A10:A12"/>
    <mergeCell ref="B10:C12"/>
    <mergeCell ref="D10:D12"/>
    <mergeCell ref="E10:F10"/>
    <mergeCell ref="G10:H10"/>
    <mergeCell ref="I10:J10"/>
    <mergeCell ref="K10:L10"/>
    <mergeCell ref="E11:F11"/>
    <mergeCell ref="G11:H11"/>
    <mergeCell ref="B21:C21"/>
    <mergeCell ref="B22:C22"/>
    <mergeCell ref="I11:J11"/>
    <mergeCell ref="K11:L11"/>
    <mergeCell ref="B13:C13"/>
    <mergeCell ref="B14:C14"/>
    <mergeCell ref="B15:C15"/>
    <mergeCell ref="B16:C16"/>
    <mergeCell ref="B17:C17"/>
    <mergeCell ref="B18:C18"/>
    <mergeCell ref="B19:C19"/>
    <mergeCell ref="B20:C20"/>
    <mergeCell ref="B23:C23"/>
    <mergeCell ref="B24:C24"/>
    <mergeCell ref="C27:D27"/>
    <mergeCell ref="I27:K27"/>
  </mergeCells>
  <printOptions horizontalCentered="1"/>
  <pageMargins left="0.3541666666666667" right="0.3402777777777778" top="0.6" bottom="0.5798611111111112" header="0.5118055555555555" footer="0.3298611111111111"/>
  <pageSetup horizontalDpi="300" verticalDpi="300" orientation="landscape" paperSize="9" r:id="rId1"/>
  <headerFooter alignWithMargins="0">
    <oddFooter>&amp;C&amp;8Pagina &amp;P din &amp;N&amp;R&amp;8Data &amp;D Ora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Rotar</dc:creator>
  <cp:keywords/>
  <dc:description/>
  <cp:lastModifiedBy>cjm</cp:lastModifiedBy>
  <cp:lastPrinted>2017-09-26T05:56:09Z</cp:lastPrinted>
  <dcterms:created xsi:type="dcterms:W3CDTF">2016-01-08T12:46:54Z</dcterms:created>
  <dcterms:modified xsi:type="dcterms:W3CDTF">2017-09-26T05:58:01Z</dcterms:modified>
  <cp:category/>
  <cp:version/>
  <cp:contentType/>
  <cp:contentStatus/>
</cp:coreProperties>
</file>