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720" windowWidth="14610" windowHeight="8070" activeTab="0"/>
  </bookViews>
  <sheets>
    <sheet name="Buget" sheetId="1" r:id="rId1"/>
    <sheet name="Surse de finantare" sheetId="2" r:id="rId2"/>
  </sheets>
  <definedNames>
    <definedName name="_xlnm.Print_Titles" localSheetId="0">'Buget'!$7:$8</definedName>
  </definedNames>
  <calcPr fullCalcOnLoad="1"/>
</workbook>
</file>

<file path=xl/sharedStrings.xml><?xml version="1.0" encoding="utf-8"?>
<sst xmlns="http://schemas.openxmlformats.org/spreadsheetml/2006/main" count="139" uniqueCount="110">
  <si>
    <t>tarif/</t>
  </si>
  <si>
    <t>Auditarea cheltuielilor</t>
  </si>
  <si>
    <t>Onorariu expert arhivare</t>
  </si>
  <si>
    <t xml:space="preserve">Avize </t>
  </si>
  <si>
    <t>mp</t>
  </si>
  <si>
    <t>3.9.1. Echipamente noi pentru digitizare obiecte mari</t>
  </si>
  <si>
    <t>3.9.2. Echipamente noi pentru digitizare obiecte mici</t>
  </si>
  <si>
    <t xml:space="preserve">3.9.3. PC şi soft aferent </t>
  </si>
  <si>
    <t>3.9.4. Server</t>
  </si>
  <si>
    <t>Proiect</t>
  </si>
  <si>
    <t>Website</t>
  </si>
  <si>
    <t>2. Sursele de finanțare ael proiectului: Digitizarea şi inventarierea arhivei tehnice</t>
  </si>
  <si>
    <t>1. Bugetul detaliat al proiectului: Digitizarea şi inventarierea arhivei tehnice</t>
  </si>
  <si>
    <t>3.7.3. Sistem antiefractie</t>
  </si>
  <si>
    <t>3.7.4. Stingere automata incendiu şi aferente</t>
  </si>
  <si>
    <t>3.7.2. Sistem alarmare incendiu</t>
  </si>
  <si>
    <t>Amenajare spatiu arhivare</t>
  </si>
  <si>
    <t>3.7.1. Sistem de asigurare microclimat spatiu arhivistic</t>
  </si>
  <si>
    <t>3.9.5. Mobilier specific  arhivare și montaj aferent</t>
  </si>
  <si>
    <t>Plăcuţe QR</t>
  </si>
  <si>
    <r>
      <t xml:space="preserve">Total cheltuieli eligibile,
</t>
    </r>
    <r>
      <rPr>
        <b/>
        <i/>
        <sz val="10"/>
        <color indexed="8"/>
        <rFont val="Arial"/>
        <family val="2"/>
      </rPr>
      <t>din care</t>
    </r>
  </si>
  <si>
    <r>
      <t>Solicitant: Consiliul Judeţean Mureş</t>
    </r>
  </si>
  <si>
    <t xml:space="preserve"> -</t>
  </si>
  <si>
    <t>Anexa 1.a la proiectul de hotărâre privind aprobarea proiectului „Digitizarea şi inventarierea arhivei tehnice” şi a cheltuielilor legate de proiect</t>
  </si>
  <si>
    <t>Anexa 1.b la proiectul de hotărâre privind aprobarea proiectului „Digitizarea şi inventarierea arhivei tehnice” şi a cheltuielilor legate de proiect</t>
  </si>
  <si>
    <t>Întocmit: Gyarmati Iuliana</t>
  </si>
  <si>
    <t>Verificat: Arhitect şef Şipoş Răzvan</t>
  </si>
  <si>
    <t xml:space="preserve">               Pleşa Adrian</t>
  </si>
  <si>
    <t>1.2.2 Transport local</t>
  </si>
  <si>
    <t>1.2 Cheltuieli cu deplasarea</t>
  </si>
  <si>
    <t>Subtotal cheltuieli de management</t>
  </si>
  <si>
    <t>2.1. Cheltuieli pentru consultanţă şi expertiză  privind desfăşurarea activităţilor proiectului</t>
  </si>
  <si>
    <t xml:space="preserve">2.2. Onorarii experți </t>
  </si>
  <si>
    <t xml:space="preserve">2.3. Cheltuieli cu servicii de traducere şi interpretariat </t>
  </si>
  <si>
    <t>Subtotal cheltuieli specifice</t>
  </si>
  <si>
    <t>Subtotal cheltuieli diseminare rezultate, publicitate și informare</t>
  </si>
  <si>
    <t>Total general</t>
  </si>
  <si>
    <t>Anexa 2: Bugetul proiectului</t>
  </si>
  <si>
    <t>UM</t>
  </si>
  <si>
    <t xml:space="preserve">În funcție de specificul proiectului, 
la această categorie se vor include: </t>
  </si>
  <si>
    <t>3.2 Cheltuieli pentru obținerea 
acordurilor, avizelor și autorizațiilor</t>
  </si>
  <si>
    <t>- în țară</t>
  </si>
  <si>
    <t>- în străinătate</t>
  </si>
  <si>
    <t>1.2.3 Cheltuieli de cazare</t>
  </si>
  <si>
    <t>1.2.4 Cheltuieli cu diurna</t>
  </si>
  <si>
    <t>1.2.1 Transport internațional</t>
  </si>
  <si>
    <t>1.3. Alte cheltuieli</t>
  </si>
  <si>
    <t>2.5. Alte cheltuieli</t>
  </si>
  <si>
    <t>Sursele de finanțare</t>
  </si>
  <si>
    <t>LEI</t>
  </si>
  <si>
    <t>1. Finanţare nerambursabilă solicitată</t>
  </si>
  <si>
    <r>
      <t xml:space="preserve">2.1 </t>
    </r>
    <r>
      <rPr>
        <i/>
        <sz val="11"/>
        <rFont val="Calibri"/>
        <family val="2"/>
      </rPr>
      <t>Contribuție în numerar</t>
    </r>
  </si>
  <si>
    <r>
      <t xml:space="preserve">2.2 </t>
    </r>
    <r>
      <rPr>
        <i/>
        <sz val="11"/>
        <rFont val="Calibri"/>
        <family val="2"/>
      </rPr>
      <t>Contribuție în natură</t>
    </r>
  </si>
  <si>
    <t xml:space="preserve">Total </t>
  </si>
  <si>
    <t>Solicitant</t>
  </si>
  <si>
    <t>Partener 1</t>
  </si>
  <si>
    <t>Partener 2</t>
  </si>
  <si>
    <t>% din
 total</t>
  </si>
  <si>
    <t xml:space="preserve"> - Solicitant</t>
  </si>
  <si>
    <t xml:space="preserve"> - Partener 1</t>
  </si>
  <si>
    <t xml:space="preserve"> - Partener n</t>
  </si>
  <si>
    <t>4.1 Cheltuieli pentru elaborarea, prelucrarea și tipărirea materialelor de vizibilitate</t>
  </si>
  <si>
    <t>4.2 Cheltuieli pentru creare și mentenanță website</t>
  </si>
  <si>
    <t>4.4 Cheltuieli pentru achiziția de panouri publicitare/placă permanentă</t>
  </si>
  <si>
    <t>4.5 Alte cheltuieli</t>
  </si>
  <si>
    <t>Total cheltuieli neeligibile</t>
  </si>
  <si>
    <t>3.1 Cheltuieli pentru proiectare, 
inginerie, asistenţă tehnică, dirigenție de șantier, alte tipuri de supervizare a lucrărilor</t>
  </si>
  <si>
    <t>4.3 Cheltuieli pentru organizarea evenimentelor de promovare</t>
  </si>
  <si>
    <t>Cost total (Lei, fără TVA)</t>
  </si>
  <si>
    <t>TVA
(Lei)</t>
  </si>
  <si>
    <t>Cantitate</t>
  </si>
  <si>
    <t>Capitole bugetare</t>
  </si>
  <si>
    <t xml:space="preserve">Cap 1. Cheltuieli de management </t>
  </si>
  <si>
    <t>Cap 2. Cheltuieli pentru consultanță și expertiză</t>
  </si>
  <si>
    <t>Cap 3. Cheltuieli specifice</t>
  </si>
  <si>
    <t>Cap 4. Cheluieli pentru diseminarea rezultatelor, publicitate și informare</t>
  </si>
  <si>
    <t>Cap 5. Cheltuieli indirecte</t>
  </si>
  <si>
    <t>Cap 6. Cheltuieli neprevăzute</t>
  </si>
  <si>
    <t xml:space="preserve">Total cheltuieli directe eligibile </t>
  </si>
  <si>
    <t>Cost total (Lei, inclusiv TVA)</t>
  </si>
  <si>
    <t>Cost unitar (Lei)</t>
  </si>
  <si>
    <t>3.3 Cheltuieli privind amenajarea terenului/ amenajări peisagistice</t>
  </si>
  <si>
    <t>3.4 Cheltuieli pentru asigurarea utilităților</t>
  </si>
  <si>
    <t>3.11. Costul integral al activelor necorporale</t>
  </si>
  <si>
    <t>3.12. Cheltuieli cu amortizarea activelor necorporale</t>
  </si>
  <si>
    <t>3.13. Cheltuieli pentru organizarea de șantier</t>
  </si>
  <si>
    <t>3.14. Comisioane, taxe, cote</t>
  </si>
  <si>
    <t>Total valoare eligibilă</t>
  </si>
  <si>
    <t xml:space="preserve">% din total </t>
  </si>
  <si>
    <t xml:space="preserve">2. Cofinanțare Solicitant și Partneri </t>
  </si>
  <si>
    <t>1.1 Cheltuieli cu personalul alocat proiectului</t>
  </si>
  <si>
    <t>2.4. Cheltuieli de evaluare și audit</t>
  </si>
  <si>
    <t>Subtotal cheltuieli pentru consultanţă şi expertiză</t>
  </si>
  <si>
    <t>3.5 Cheltuieli pentru construcţii şi instalaţii</t>
  </si>
  <si>
    <t xml:space="preserve">3.6 Cheltuieli cu montajul utilajului tehnologic, echipamentelor tehnologice şi funcţionale </t>
  </si>
  <si>
    <t>3.7. Costul integral al utilajelor, echipamentelor tehnologice şi funcţionale cu montaj</t>
  </si>
  <si>
    <t>3.8. Cheltuieli cu amortizarea utilajelor, echipamentelor tehnologice şi funcţionale cu montaj</t>
  </si>
  <si>
    <t>3.9. Costul integral al dotărilor noi sau second hand</t>
  </si>
  <si>
    <t>3.10. Cheltuieli cu amortizarea dotărilor noi sau second hand</t>
  </si>
  <si>
    <t>3.15. Cheltuieli cu lucrări de restaurare și valorizare a obiectelor de patrimoniu</t>
  </si>
  <si>
    <t>3.16. Cheltuieli privind digitizarea bunurilor de patrimoniu şi/sau a arhivelor, cataloagelor, inventarelor şi crearea de baze de date</t>
  </si>
  <si>
    <t>3.17. Cheltuieli referitoare la facilitarea accesului publicului larg la patrimoniul cultural material și imaterial</t>
  </si>
  <si>
    <t>3.18 Cheltuieli privind asigurările</t>
  </si>
  <si>
    <t>3.19. Alte cheltuieli generate de specificul proiectului, inclusiv pentru dezvoltarea relațiilor bilaterale</t>
  </si>
  <si>
    <t>zile</t>
  </si>
  <si>
    <t>litri</t>
  </si>
  <si>
    <t>ore</t>
  </si>
  <si>
    <t>buc</t>
  </si>
  <si>
    <t>Panou temporar</t>
  </si>
  <si>
    <t>Placă permanentă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</si>
</sst>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_F_B_-;\-* #,##0.00\ _F_B_-;_-* &quot;-&quot;??\ _F_B_-;_-@_-"/>
  </numFmts>
  <fonts count="33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6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1" fillId="4" borderId="0" applyNumberFormat="0" applyBorder="0" applyAlignment="0" applyProtection="0"/>
    <xf numFmtId="0" fontId="8" fillId="20" borderId="1" applyNumberFormat="0" applyAlignment="0" applyProtection="0"/>
    <xf numFmtId="0" fontId="16" fillId="0" borderId="2" applyNumberFormat="0" applyFill="0" applyAlignment="0" applyProtection="0"/>
    <xf numFmtId="43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8" fillId="20" borderId="3" applyNumberFormat="0" applyAlignment="0" applyProtection="0"/>
    <xf numFmtId="0" fontId="15" fillId="7" borderId="1" applyNumberFormat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9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2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172" fontId="2" fillId="0" borderId="10" xfId="42" applyNumberFormat="1" applyFont="1" applyBorder="1" applyAlignment="1">
      <alignment vertical="center" wrapText="1"/>
    </xf>
    <xf numFmtId="10" fontId="2" fillId="0" borderId="10" xfId="48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0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0" xfId="42" applyNumberFormat="1" applyFont="1" applyBorder="1" applyAlignment="1">
      <alignment vertical="center" wrapText="1"/>
    </xf>
    <xf numFmtId="3" fontId="1" fillId="0" borderId="10" xfId="42" applyNumberFormat="1" applyFont="1" applyBorder="1" applyAlignment="1">
      <alignment vertical="center"/>
    </xf>
    <xf numFmtId="0" fontId="1" fillId="20" borderId="11" xfId="0" applyFont="1" applyFill="1" applyBorder="1" applyAlignment="1">
      <alignment horizontal="center" wrapText="1"/>
    </xf>
    <xf numFmtId="0" fontId="1" fillId="20" borderId="12" xfId="0" applyFont="1" applyFill="1" applyBorder="1" applyAlignment="1">
      <alignment horizontal="center" wrapText="1"/>
    </xf>
    <xf numFmtId="0" fontId="1" fillId="20" borderId="13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3" fontId="22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6" fillId="0" borderId="10" xfId="0" applyNumberFormat="1" applyFont="1" applyBorder="1" applyAlignment="1">
      <alignment vertical="center" wrapText="1"/>
    </xf>
    <xf numFmtId="3" fontId="26" fillId="19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27" fillId="19" borderId="10" xfId="0" applyFont="1" applyFill="1" applyBorder="1" applyAlignment="1">
      <alignment horizontal="justify" vertical="center"/>
    </xf>
    <xf numFmtId="3" fontId="25" fillId="0" borderId="10" xfId="0" applyNumberFormat="1" applyFont="1" applyBorder="1" applyAlignment="1">
      <alignment wrapText="1"/>
    </xf>
    <xf numFmtId="3" fontId="25" fillId="0" borderId="10" xfId="0" applyNumberFormat="1" applyFont="1" applyFill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24" borderId="10" xfId="0" applyFont="1" applyFill="1" applyBorder="1" applyAlignment="1">
      <alignment/>
    </xf>
    <xf numFmtId="3" fontId="25" fillId="24" borderId="10" xfId="0" applyNumberFormat="1" applyFont="1" applyFill="1" applyBorder="1" applyAlignment="1">
      <alignment/>
    </xf>
    <xf numFmtId="0" fontId="26" fillId="19" borderId="10" xfId="0" applyFont="1" applyFill="1" applyBorder="1" applyAlignment="1">
      <alignment horizontal="justify" vertical="center"/>
    </xf>
    <xf numFmtId="0" fontId="26" fillId="11" borderId="10" xfId="0" applyFont="1" applyFill="1" applyBorder="1" applyAlignment="1">
      <alignment horizontal="justify" vertical="center" wrapText="1"/>
    </xf>
    <xf numFmtId="3" fontId="26" fillId="11" borderId="10" xfId="0" applyNumberFormat="1" applyFont="1" applyFill="1" applyBorder="1" applyAlignment="1">
      <alignment horizontal="justify" vertical="center" wrapText="1"/>
    </xf>
    <xf numFmtId="3" fontId="26" fillId="11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5" fillId="0" borderId="15" xfId="0" applyFont="1" applyBorder="1" applyAlignment="1">
      <alignment horizontal="left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3" fontId="26" fillId="0" borderId="11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0" fontId="26" fillId="19" borderId="10" xfId="0" applyFont="1" applyFill="1" applyBorder="1" applyAlignment="1">
      <alignment/>
    </xf>
    <xf numFmtId="3" fontId="26" fillId="19" borderId="10" xfId="0" applyNumberFormat="1" applyFont="1" applyFill="1" applyBorder="1" applyAlignment="1">
      <alignment/>
    </xf>
    <xf numFmtId="0" fontId="24" fillId="24" borderId="10" xfId="0" applyFont="1" applyFill="1" applyBorder="1" applyAlignment="1">
      <alignment horizontal="justify" wrapText="1"/>
    </xf>
    <xf numFmtId="0" fontId="29" fillId="0" borderId="10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24" fillId="24" borderId="10" xfId="0" applyFont="1" applyFill="1" applyBorder="1" applyAlignment="1">
      <alignment horizontal="left" wrapText="1" indent="1"/>
    </xf>
    <xf numFmtId="0" fontId="24" fillId="24" borderId="10" xfId="0" applyFont="1" applyFill="1" applyBorder="1" applyAlignment="1" quotePrefix="1">
      <alignment horizontal="left" indent="1"/>
    </xf>
    <xf numFmtId="0" fontId="24" fillId="24" borderId="10" xfId="0" applyFont="1" applyFill="1" applyBorder="1" applyAlignment="1">
      <alignment horizontal="left" wrapText="1"/>
    </xf>
    <xf numFmtId="0" fontId="30" fillId="24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25" fillId="0" borderId="0" xfId="0" applyFont="1" applyFill="1" applyAlignment="1">
      <alignment/>
    </xf>
    <xf numFmtId="0" fontId="24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0" fontId="24" fillId="24" borderId="10" xfId="0" applyFont="1" applyFill="1" applyBorder="1" applyAlignment="1">
      <alignment horizontal="left" wrapText="1"/>
    </xf>
    <xf numFmtId="3" fontId="25" fillId="24" borderId="10" xfId="0" applyNumberFormat="1" applyFont="1" applyFill="1" applyBorder="1" applyAlignment="1">
      <alignment/>
    </xf>
    <xf numFmtId="0" fontId="25" fillId="24" borderId="0" xfId="0" applyFont="1" applyFill="1" applyAlignment="1">
      <alignment/>
    </xf>
    <xf numFmtId="0" fontId="26" fillId="19" borderId="13" xfId="0" applyFont="1" applyFill="1" applyBorder="1" applyAlignment="1">
      <alignment/>
    </xf>
    <xf numFmtId="0" fontId="26" fillId="0" borderId="10" xfId="0" applyFont="1" applyBorder="1" applyAlignment="1">
      <alignment horizontal="left" indent="2"/>
    </xf>
    <xf numFmtId="0" fontId="25" fillId="0" borderId="10" xfId="0" applyFont="1" applyBorder="1" applyAlignment="1">
      <alignment horizontal="left" indent="2"/>
    </xf>
    <xf numFmtId="3" fontId="25" fillId="0" borderId="10" xfId="0" applyNumberFormat="1" applyFont="1" applyBorder="1" applyAlignment="1">
      <alignment horizontal="left" indent="2"/>
    </xf>
    <xf numFmtId="0" fontId="26" fillId="11" borderId="10" xfId="0" applyFont="1" applyFill="1" applyBorder="1" applyAlignment="1">
      <alignment wrapText="1"/>
    </xf>
    <xf numFmtId="0" fontId="25" fillId="24" borderId="0" xfId="0" applyFont="1" applyFill="1" applyAlignment="1">
      <alignment wrapText="1"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24" borderId="0" xfId="0" applyNumberFormat="1" applyFont="1" applyFill="1" applyBorder="1" applyAlignment="1">
      <alignment wrapText="1"/>
    </xf>
    <xf numFmtId="3" fontId="26" fillId="0" borderId="1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" fillId="20" borderId="10" xfId="0" applyNumberFormat="1" applyFont="1" applyFill="1" applyBorder="1" applyAlignment="1">
      <alignment horizontal="center" wrapText="1"/>
    </xf>
    <xf numFmtId="172" fontId="2" fillId="0" borderId="10" xfId="42" applyNumberFormat="1" applyFont="1" applyBorder="1" applyAlignment="1">
      <alignment horizontal="center" vertical="center" wrapText="1"/>
    </xf>
    <xf numFmtId="10" fontId="2" fillId="0" borderId="10" xfId="48" applyNumberFormat="1" applyFont="1" applyBorder="1" applyAlignment="1">
      <alignment horizontal="center" vertical="center" wrapText="1"/>
    </xf>
    <xf numFmtId="4" fontId="1" fillId="0" borderId="10" xfId="42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horizontal="center" wrapText="1"/>
    </xf>
    <xf numFmtId="0" fontId="3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6" fillId="11" borderId="10" xfId="0" applyFont="1" applyFill="1" applyBorder="1" applyAlignment="1">
      <alignment/>
    </xf>
    <xf numFmtId="3" fontId="26" fillId="11" borderId="10" xfId="0" applyNumberFormat="1" applyFont="1" applyFill="1" applyBorder="1" applyAlignment="1">
      <alignment/>
    </xf>
    <xf numFmtId="3" fontId="26" fillId="11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 2" xfId="42"/>
    <cellStyle name="Eronat" xfId="43"/>
    <cellStyle name="Ieșire" xfId="44"/>
    <cellStyle name="Intrare" xfId="45"/>
    <cellStyle name="Neutru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="110" zoomScaleNormal="110" zoomScalePageLayoutView="0" workbookViewId="0" topLeftCell="A1">
      <pane ySplit="9" topLeftCell="BM10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33.140625" style="44" customWidth="1"/>
    <col min="2" max="2" width="4.28125" style="44" bestFit="1" customWidth="1"/>
    <col min="3" max="3" width="9.140625" style="44" bestFit="1" customWidth="1"/>
    <col min="4" max="4" width="10.7109375" style="43" customWidth="1"/>
    <col min="5" max="5" width="8.421875" style="43" customWidth="1"/>
    <col min="6" max="6" width="5.00390625" style="43" bestFit="1" customWidth="1"/>
    <col min="7" max="7" width="9.7109375" style="26" customWidth="1"/>
    <col min="8" max="8" width="7.7109375" style="86" customWidth="1"/>
    <col min="9" max="16384" width="9.00390625" style="44" customWidth="1"/>
  </cols>
  <sheetData>
    <row r="1" spans="1:7" ht="36.75" customHeight="1">
      <c r="A1" s="100" t="s">
        <v>23</v>
      </c>
      <c r="B1" s="100"/>
      <c r="C1" s="100"/>
      <c r="D1" s="100"/>
      <c r="E1" s="100"/>
      <c r="F1" s="100"/>
      <c r="G1" s="100"/>
    </row>
    <row r="3" spans="1:7" ht="12.75">
      <c r="A3" s="41" t="s">
        <v>37</v>
      </c>
      <c r="B3" s="41"/>
      <c r="C3" s="41"/>
      <c r="D3" s="42"/>
      <c r="E3" s="42"/>
      <c r="F3" s="42"/>
      <c r="G3" s="24"/>
    </row>
    <row r="4" spans="1:7" ht="12.75" customHeight="1">
      <c r="A4" s="41"/>
      <c r="B4" s="41"/>
      <c r="C4" s="41"/>
      <c r="D4" s="42"/>
      <c r="E4" s="42"/>
      <c r="F4" s="42"/>
      <c r="G4" s="24"/>
    </row>
    <row r="5" spans="1:8" s="46" customFormat="1" ht="12.75">
      <c r="A5" s="45" t="s">
        <v>12</v>
      </c>
      <c r="D5" s="47"/>
      <c r="E5" s="47"/>
      <c r="F5" s="47"/>
      <c r="G5" s="25"/>
      <c r="H5" s="87"/>
    </row>
    <row r="6" spans="1:4" ht="15.75" customHeight="1">
      <c r="A6" s="48" t="s">
        <v>21</v>
      </c>
      <c r="B6" s="48"/>
      <c r="C6" s="48"/>
      <c r="D6" s="48"/>
    </row>
    <row r="7" spans="1:7" ht="15" customHeight="1">
      <c r="A7" s="49" t="s">
        <v>71</v>
      </c>
      <c r="B7" s="50" t="s">
        <v>38</v>
      </c>
      <c r="C7" s="50" t="s">
        <v>70</v>
      </c>
      <c r="D7" s="51" t="s">
        <v>80</v>
      </c>
      <c r="E7" s="51" t="s">
        <v>68</v>
      </c>
      <c r="F7" s="51" t="s">
        <v>69</v>
      </c>
      <c r="G7" s="92" t="s">
        <v>79</v>
      </c>
    </row>
    <row r="8" spans="1:8" ht="40.5" customHeight="1">
      <c r="A8" s="52"/>
      <c r="B8" s="53"/>
      <c r="C8" s="53"/>
      <c r="D8" s="54"/>
      <c r="E8" s="54"/>
      <c r="F8" s="54"/>
      <c r="G8" s="92"/>
      <c r="H8" s="88"/>
    </row>
    <row r="9" spans="1:7" ht="12.75">
      <c r="A9" s="55">
        <v>1</v>
      </c>
      <c r="B9" s="56">
        <v>2</v>
      </c>
      <c r="C9" s="56">
        <v>3</v>
      </c>
      <c r="D9" s="57">
        <v>4</v>
      </c>
      <c r="E9" s="57">
        <v>5</v>
      </c>
      <c r="F9" s="57">
        <v>6</v>
      </c>
      <c r="G9" s="27">
        <v>7</v>
      </c>
    </row>
    <row r="10" spans="1:7" ht="12.75">
      <c r="A10" s="58" t="s">
        <v>72</v>
      </c>
      <c r="B10" s="58"/>
      <c r="C10" s="58"/>
      <c r="D10" s="59"/>
      <c r="E10" s="59"/>
      <c r="F10" s="59"/>
      <c r="G10" s="28"/>
    </row>
    <row r="11" spans="1:7" ht="25.5">
      <c r="A11" s="60" t="s">
        <v>90</v>
      </c>
      <c r="B11" s="61"/>
      <c r="C11" s="62"/>
      <c r="D11" s="63"/>
      <c r="E11" s="63"/>
      <c r="F11" s="63"/>
      <c r="G11" s="29"/>
    </row>
    <row r="12" spans="1:7" ht="12.75">
      <c r="A12" s="60" t="s">
        <v>29</v>
      </c>
      <c r="B12" s="61"/>
      <c r="C12" s="62"/>
      <c r="D12" s="63"/>
      <c r="E12" s="63"/>
      <c r="F12" s="63"/>
      <c r="G12" s="29">
        <f>G13+G14+G15+G18</f>
        <v>7040</v>
      </c>
    </row>
    <row r="13" spans="1:7" ht="12.75">
      <c r="A13" s="64" t="s">
        <v>45</v>
      </c>
      <c r="B13" s="62"/>
      <c r="C13" s="62"/>
      <c r="D13" s="63"/>
      <c r="E13" s="63"/>
      <c r="F13" s="63"/>
      <c r="G13" s="29"/>
    </row>
    <row r="14" spans="1:7" ht="12.75">
      <c r="A14" s="64" t="s">
        <v>28</v>
      </c>
      <c r="B14" s="62" t="s">
        <v>105</v>
      </c>
      <c r="C14" s="62">
        <v>630</v>
      </c>
      <c r="D14" s="63">
        <v>6</v>
      </c>
      <c r="E14" s="63"/>
      <c r="F14" s="63"/>
      <c r="G14" s="29">
        <f>C14*D14</f>
        <v>3780</v>
      </c>
    </row>
    <row r="15" spans="1:7" ht="12.75">
      <c r="A15" s="64" t="s">
        <v>43</v>
      </c>
      <c r="B15" s="62"/>
      <c r="C15" s="62"/>
      <c r="D15" s="63"/>
      <c r="E15" s="63"/>
      <c r="F15" s="63"/>
      <c r="G15" s="29">
        <f>G16+G17</f>
        <v>3130</v>
      </c>
    </row>
    <row r="16" spans="1:7" ht="12.75">
      <c r="A16" s="65" t="s">
        <v>41</v>
      </c>
      <c r="B16" s="62" t="s">
        <v>104</v>
      </c>
      <c r="C16" s="62">
        <v>10</v>
      </c>
      <c r="D16" s="63">
        <f>70*4.4707</f>
        <v>312.949</v>
      </c>
      <c r="E16" s="63"/>
      <c r="F16" s="63"/>
      <c r="G16" s="29">
        <v>3130</v>
      </c>
    </row>
    <row r="17" spans="1:7" ht="12.75">
      <c r="A17" s="65" t="s">
        <v>42</v>
      </c>
      <c r="B17" s="62"/>
      <c r="C17" s="62"/>
      <c r="D17" s="63"/>
      <c r="E17" s="63"/>
      <c r="F17" s="63"/>
      <c r="G17" s="29"/>
    </row>
    <row r="18" spans="1:7" ht="12.75">
      <c r="A18" s="64" t="s">
        <v>44</v>
      </c>
      <c r="B18" s="62"/>
      <c r="C18" s="62"/>
      <c r="D18" s="63"/>
      <c r="E18" s="63"/>
      <c r="F18" s="63"/>
      <c r="G18" s="29">
        <f>G19+G20</f>
        <v>130</v>
      </c>
    </row>
    <row r="19" spans="1:7" ht="12.75">
      <c r="A19" s="65" t="s">
        <v>41</v>
      </c>
      <c r="B19" s="62" t="s">
        <v>104</v>
      </c>
      <c r="C19" s="62">
        <v>10</v>
      </c>
      <c r="D19" s="63">
        <v>13</v>
      </c>
      <c r="E19" s="63"/>
      <c r="F19" s="63"/>
      <c r="G19" s="29">
        <f>C19*D19</f>
        <v>130</v>
      </c>
    </row>
    <row r="20" spans="1:7" ht="12.75">
      <c r="A20" s="65" t="s">
        <v>42</v>
      </c>
      <c r="B20" s="62"/>
      <c r="C20" s="62"/>
      <c r="D20" s="63"/>
      <c r="E20" s="63"/>
      <c r="F20" s="63"/>
      <c r="G20" s="29"/>
    </row>
    <row r="21" spans="1:7" ht="12.75">
      <c r="A21" s="66" t="s">
        <v>46</v>
      </c>
      <c r="B21" s="62"/>
      <c r="C21" s="62"/>
      <c r="D21" s="63"/>
      <c r="E21" s="63"/>
      <c r="F21" s="63"/>
      <c r="G21" s="29"/>
    </row>
    <row r="22" spans="1:7" ht="18.75" customHeight="1">
      <c r="A22" s="67" t="s">
        <v>30</v>
      </c>
      <c r="B22" s="62"/>
      <c r="C22" s="62"/>
      <c r="D22" s="63"/>
      <c r="E22" s="63"/>
      <c r="F22" s="63"/>
      <c r="G22" s="30">
        <f>G21+G12+G11</f>
        <v>7040</v>
      </c>
    </row>
    <row r="23" spans="1:7" ht="25.5">
      <c r="A23" s="31" t="s">
        <v>73</v>
      </c>
      <c r="B23" s="58"/>
      <c r="C23" s="58"/>
      <c r="D23" s="59"/>
      <c r="E23" s="59"/>
      <c r="F23" s="59"/>
      <c r="G23" s="28"/>
    </row>
    <row r="24" spans="1:7" ht="45.75" customHeight="1">
      <c r="A24" s="66" t="s">
        <v>31</v>
      </c>
      <c r="B24" s="62"/>
      <c r="C24" s="62"/>
      <c r="D24" s="63"/>
      <c r="E24" s="63"/>
      <c r="F24" s="63"/>
      <c r="G24" s="29"/>
    </row>
    <row r="25" spans="1:7" ht="12.75">
      <c r="A25" s="66" t="s">
        <v>32</v>
      </c>
      <c r="B25" s="62"/>
      <c r="C25" s="62"/>
      <c r="D25" s="63"/>
      <c r="E25" s="63"/>
      <c r="F25" s="63"/>
      <c r="G25" s="29">
        <f>G26</f>
        <v>3000</v>
      </c>
    </row>
    <row r="26" spans="1:7" ht="12.75">
      <c r="A26" s="66" t="s">
        <v>2</v>
      </c>
      <c r="B26" s="62" t="s">
        <v>0</v>
      </c>
      <c r="C26" s="62">
        <v>10</v>
      </c>
      <c r="D26" s="63">
        <v>300</v>
      </c>
      <c r="E26" s="63"/>
      <c r="F26" s="63"/>
      <c r="G26" s="29">
        <f>C26*D26</f>
        <v>3000</v>
      </c>
    </row>
    <row r="27" spans="1:7" ht="25.5">
      <c r="A27" s="66" t="s">
        <v>33</v>
      </c>
      <c r="B27" s="62"/>
      <c r="C27" s="62"/>
      <c r="D27" s="63"/>
      <c r="E27" s="63"/>
      <c r="F27" s="63"/>
      <c r="G27" s="29"/>
    </row>
    <row r="28" spans="1:7" ht="15" customHeight="1">
      <c r="A28" s="66" t="s">
        <v>91</v>
      </c>
      <c r="B28" s="68"/>
      <c r="C28" s="68"/>
      <c r="D28" s="32"/>
      <c r="E28" s="32"/>
      <c r="F28" s="32"/>
      <c r="G28" s="32">
        <f>G29</f>
        <v>36600</v>
      </c>
    </row>
    <row r="29" spans="1:7" ht="12.75">
      <c r="A29" s="66" t="s">
        <v>1</v>
      </c>
      <c r="B29" s="62" t="s">
        <v>106</v>
      </c>
      <c r="C29" s="62">
        <v>300</v>
      </c>
      <c r="D29" s="63">
        <v>122</v>
      </c>
      <c r="E29" s="63"/>
      <c r="F29" s="63"/>
      <c r="G29" s="29">
        <f>C29*D29</f>
        <v>36600</v>
      </c>
    </row>
    <row r="30" spans="1:7" ht="12.75">
      <c r="A30" s="66" t="s">
        <v>47</v>
      </c>
      <c r="B30" s="62"/>
      <c r="C30" s="62"/>
      <c r="D30" s="63"/>
      <c r="E30" s="63"/>
      <c r="F30" s="63"/>
      <c r="G30" s="29"/>
    </row>
    <row r="31" spans="1:8" s="71" customFormat="1" ht="25.5">
      <c r="A31" s="67" t="s">
        <v>92</v>
      </c>
      <c r="B31" s="69"/>
      <c r="C31" s="69"/>
      <c r="D31" s="70"/>
      <c r="E31" s="70"/>
      <c r="F31" s="70"/>
      <c r="G31" s="30">
        <f>G30+G28+G27+G25+G24</f>
        <v>39600</v>
      </c>
      <c r="H31" s="89"/>
    </row>
    <row r="32" spans="1:7" ht="12.75">
      <c r="A32" s="58" t="s">
        <v>74</v>
      </c>
      <c r="B32" s="58"/>
      <c r="C32" s="58"/>
      <c r="D32" s="59"/>
      <c r="E32" s="59"/>
      <c r="F32" s="59"/>
      <c r="G32" s="28"/>
    </row>
    <row r="33" spans="1:7" ht="29.25" customHeight="1">
      <c r="A33" s="72" t="s">
        <v>39</v>
      </c>
      <c r="B33" s="62"/>
      <c r="C33" s="62"/>
      <c r="D33" s="63"/>
      <c r="E33" s="63"/>
      <c r="F33" s="63"/>
      <c r="G33" s="29"/>
    </row>
    <row r="34" spans="1:10" ht="38.25">
      <c r="A34" s="68" t="s">
        <v>66</v>
      </c>
      <c r="B34" s="35" t="s">
        <v>107</v>
      </c>
      <c r="C34" s="62">
        <v>2</v>
      </c>
      <c r="D34" s="63">
        <v>14040</v>
      </c>
      <c r="E34" s="63"/>
      <c r="F34" s="63"/>
      <c r="G34" s="33">
        <f>C34*D34</f>
        <v>28080</v>
      </c>
      <c r="H34" s="90"/>
      <c r="I34" s="73"/>
      <c r="J34" s="73"/>
    </row>
    <row r="35" spans="1:7" ht="26.25" customHeight="1">
      <c r="A35" s="68" t="s">
        <v>40</v>
      </c>
      <c r="B35" s="62"/>
      <c r="C35" s="62"/>
      <c r="D35" s="63"/>
      <c r="E35" s="63"/>
      <c r="F35" s="63"/>
      <c r="G35" s="29">
        <f>G36</f>
        <v>1500</v>
      </c>
    </row>
    <row r="36" spans="1:7" ht="12.75">
      <c r="A36" s="34" t="s">
        <v>3</v>
      </c>
      <c r="B36" s="62" t="s">
        <v>107</v>
      </c>
      <c r="C36" s="62">
        <v>2</v>
      </c>
      <c r="D36" s="63">
        <v>750</v>
      </c>
      <c r="E36" s="63"/>
      <c r="F36" s="63"/>
      <c r="G36" s="29">
        <f>C36*D36</f>
        <v>1500</v>
      </c>
    </row>
    <row r="37" spans="1:7" ht="30" customHeight="1">
      <c r="A37" s="66" t="s">
        <v>81</v>
      </c>
      <c r="B37" s="62"/>
      <c r="C37" s="62"/>
      <c r="D37" s="63"/>
      <c r="E37" s="63"/>
      <c r="F37" s="63"/>
      <c r="G37" s="29"/>
    </row>
    <row r="38" spans="1:7" ht="21.75" customHeight="1">
      <c r="A38" s="66" t="s">
        <v>82</v>
      </c>
      <c r="B38" s="62"/>
      <c r="C38" s="62"/>
      <c r="D38" s="63"/>
      <c r="E38" s="63"/>
      <c r="F38" s="63"/>
      <c r="G38" s="29"/>
    </row>
    <row r="39" spans="1:8" s="73" customFormat="1" ht="12.75">
      <c r="A39" s="74" t="s">
        <v>93</v>
      </c>
      <c r="B39" s="75"/>
      <c r="C39" s="75"/>
      <c r="D39" s="76"/>
      <c r="E39" s="76"/>
      <c r="F39" s="76"/>
      <c r="G39" s="33">
        <f>G40</f>
        <v>31350</v>
      </c>
      <c r="H39" s="86"/>
    </row>
    <row r="40" spans="1:7" ht="12.75">
      <c r="A40" s="44" t="s">
        <v>16</v>
      </c>
      <c r="B40" s="62" t="s">
        <v>4</v>
      </c>
      <c r="C40" s="62">
        <v>150</v>
      </c>
      <c r="D40" s="76">
        <v>209</v>
      </c>
      <c r="E40" s="63"/>
      <c r="F40" s="63"/>
      <c r="G40" s="29">
        <f>C40*D40</f>
        <v>31350</v>
      </c>
    </row>
    <row r="41" spans="1:8" s="73" customFormat="1" ht="38.25">
      <c r="A41" s="74" t="s">
        <v>94</v>
      </c>
      <c r="B41" s="75" t="s">
        <v>107</v>
      </c>
      <c r="C41" s="75">
        <v>4</v>
      </c>
      <c r="D41" s="76">
        <f>G42*0.15/4</f>
        <v>15715.872374999999</v>
      </c>
      <c r="E41" s="76"/>
      <c r="F41" s="76"/>
      <c r="G41" s="33">
        <f>C41*D41</f>
        <v>62863.489499999996</v>
      </c>
      <c r="H41" s="86"/>
    </row>
    <row r="42" spans="1:7" ht="38.25">
      <c r="A42" s="66" t="s">
        <v>95</v>
      </c>
      <c r="B42" s="62"/>
      <c r="C42" s="62"/>
      <c r="D42" s="63"/>
      <c r="E42" s="63"/>
      <c r="F42" s="63"/>
      <c r="G42" s="29">
        <f>G43+G44+G45+G46</f>
        <v>419089.93</v>
      </c>
    </row>
    <row r="43" spans="1:8" s="73" customFormat="1" ht="25.5">
      <c r="A43" s="74" t="s">
        <v>17</v>
      </c>
      <c r="B43" s="75" t="s">
        <v>107</v>
      </c>
      <c r="C43" s="75">
        <v>1</v>
      </c>
      <c r="D43" s="76">
        <f>45000*4.4707*1.24</f>
        <v>249465.06</v>
      </c>
      <c r="E43" s="76"/>
      <c r="F43" s="76"/>
      <c r="G43" s="33">
        <f>D43*C43</f>
        <v>249465.06</v>
      </c>
      <c r="H43" s="90"/>
    </row>
    <row r="44" spans="1:8" s="73" customFormat="1" ht="12.75">
      <c r="A44" s="74" t="s">
        <v>15</v>
      </c>
      <c r="B44" s="75" t="s">
        <v>107</v>
      </c>
      <c r="C44" s="75">
        <v>1</v>
      </c>
      <c r="D44" s="76">
        <f>10350*1.24</f>
        <v>12834</v>
      </c>
      <c r="E44" s="76"/>
      <c r="F44" s="76"/>
      <c r="G44" s="33">
        <f>C44*D44</f>
        <v>12834</v>
      </c>
      <c r="H44" s="86"/>
    </row>
    <row r="45" spans="1:8" s="73" customFormat="1" ht="12.75">
      <c r="A45" s="74" t="s">
        <v>13</v>
      </c>
      <c r="B45" s="75" t="s">
        <v>107</v>
      </c>
      <c r="C45" s="75">
        <v>1</v>
      </c>
      <c r="D45" s="76">
        <f>3500*1.24</f>
        <v>4340</v>
      </c>
      <c r="E45" s="76"/>
      <c r="F45" s="76"/>
      <c r="G45" s="33">
        <f>C45*D45</f>
        <v>4340</v>
      </c>
      <c r="H45" s="86"/>
    </row>
    <row r="46" spans="1:8" s="73" customFormat="1" ht="25.5">
      <c r="A46" s="74" t="s">
        <v>14</v>
      </c>
      <c r="B46" s="75" t="s">
        <v>107</v>
      </c>
      <c r="C46" s="75">
        <v>1</v>
      </c>
      <c r="D46" s="76">
        <f>27500*4.4707*1.24</f>
        <v>152450.87</v>
      </c>
      <c r="E46" s="76"/>
      <c r="F46" s="76"/>
      <c r="G46" s="33">
        <f>C46*D46</f>
        <v>152450.87</v>
      </c>
      <c r="H46" s="86"/>
    </row>
    <row r="47" spans="1:7" ht="45.75" customHeight="1">
      <c r="A47" s="66" t="s">
        <v>96</v>
      </c>
      <c r="B47" s="62"/>
      <c r="C47" s="62"/>
      <c r="D47" s="63"/>
      <c r="E47" s="63"/>
      <c r="F47" s="63"/>
      <c r="G47" s="29"/>
    </row>
    <row r="48" spans="1:7" ht="31.5" customHeight="1">
      <c r="A48" s="66" t="s">
        <v>97</v>
      </c>
      <c r="B48" s="62"/>
      <c r="C48" s="62"/>
      <c r="D48" s="63"/>
      <c r="E48" s="63"/>
      <c r="F48" s="63"/>
      <c r="G48" s="29">
        <f>G49+G50+G51+G52+G53</f>
        <v>1420168.45</v>
      </c>
    </row>
    <row r="49" spans="1:7" ht="25.5">
      <c r="A49" s="66" t="s">
        <v>5</v>
      </c>
      <c r="B49" s="62" t="s">
        <v>107</v>
      </c>
      <c r="C49" s="62">
        <v>2</v>
      </c>
      <c r="D49" s="63">
        <f>80000*4.4707</f>
        <v>357656</v>
      </c>
      <c r="E49" s="63"/>
      <c r="F49" s="63"/>
      <c r="G49" s="29">
        <f>D49*C49</f>
        <v>715312</v>
      </c>
    </row>
    <row r="50" spans="1:7" ht="25.5">
      <c r="A50" s="66" t="s">
        <v>6</v>
      </c>
      <c r="B50" s="62" t="s">
        <v>107</v>
      </c>
      <c r="C50" s="62">
        <v>2</v>
      </c>
      <c r="D50" s="63">
        <f>30000*4.4707</f>
        <v>134121</v>
      </c>
      <c r="E50" s="63"/>
      <c r="F50" s="63"/>
      <c r="G50" s="29">
        <f>D50*C50</f>
        <v>268242</v>
      </c>
    </row>
    <row r="51" spans="1:7" ht="12.75">
      <c r="A51" s="66" t="s">
        <v>7</v>
      </c>
      <c r="B51" s="62" t="s">
        <v>107</v>
      </c>
      <c r="C51" s="62">
        <v>5</v>
      </c>
      <c r="D51" s="63">
        <f>4500*4.4707</f>
        <v>20118.149999999998</v>
      </c>
      <c r="E51" s="63"/>
      <c r="F51" s="63"/>
      <c r="G51" s="29">
        <f>5*20118</f>
        <v>100590</v>
      </c>
    </row>
    <row r="52" spans="1:7" ht="12.75">
      <c r="A52" s="66" t="s">
        <v>8</v>
      </c>
      <c r="B52" s="62" t="s">
        <v>107</v>
      </c>
      <c r="C52" s="62">
        <v>1</v>
      </c>
      <c r="D52" s="63">
        <f>33500*4.4707</f>
        <v>149768.44999999998</v>
      </c>
      <c r="E52" s="63"/>
      <c r="F52" s="63"/>
      <c r="G52" s="29">
        <f>C52*D52</f>
        <v>149768.44999999998</v>
      </c>
    </row>
    <row r="53" spans="1:7" ht="25.5">
      <c r="A53" s="66" t="s">
        <v>18</v>
      </c>
      <c r="B53" s="62" t="s">
        <v>107</v>
      </c>
      <c r="C53" s="62">
        <v>56</v>
      </c>
      <c r="D53" s="63">
        <f>744*4.4707</f>
        <v>3326.2008</v>
      </c>
      <c r="E53" s="63"/>
      <c r="F53" s="63"/>
      <c r="G53" s="29">
        <f>56*3326</f>
        <v>186256</v>
      </c>
    </row>
    <row r="54" spans="1:7" ht="25.5">
      <c r="A54" s="66" t="s">
        <v>98</v>
      </c>
      <c r="B54" s="62"/>
      <c r="C54" s="62"/>
      <c r="D54" s="63"/>
      <c r="E54" s="63"/>
      <c r="F54" s="63"/>
      <c r="G54" s="29"/>
    </row>
    <row r="55" spans="1:7" ht="12.75">
      <c r="A55" s="66" t="s">
        <v>83</v>
      </c>
      <c r="B55" s="62" t="s">
        <v>107</v>
      </c>
      <c r="C55" s="62">
        <v>9</v>
      </c>
      <c r="D55" s="63">
        <v>1913</v>
      </c>
      <c r="E55" s="63"/>
      <c r="F55" s="63"/>
      <c r="G55" s="29">
        <f>C55*D55</f>
        <v>17217</v>
      </c>
    </row>
    <row r="56" spans="1:7" ht="25.5">
      <c r="A56" s="66" t="s">
        <v>84</v>
      </c>
      <c r="B56" s="62"/>
      <c r="C56" s="62"/>
      <c r="D56" s="63"/>
      <c r="E56" s="63"/>
      <c r="F56" s="63"/>
      <c r="G56" s="29"/>
    </row>
    <row r="57" spans="1:7" ht="25.5">
      <c r="A57" s="66" t="s">
        <v>85</v>
      </c>
      <c r="B57" s="62"/>
      <c r="C57" s="62"/>
      <c r="D57" s="63"/>
      <c r="E57" s="63"/>
      <c r="F57" s="63"/>
      <c r="G57" s="29"/>
    </row>
    <row r="58" spans="1:7" ht="12.75">
      <c r="A58" s="66" t="s">
        <v>86</v>
      </c>
      <c r="B58" s="62"/>
      <c r="C58" s="62"/>
      <c r="D58" s="63"/>
      <c r="E58" s="63"/>
      <c r="F58" s="63"/>
      <c r="G58" s="29"/>
    </row>
    <row r="59" spans="1:7" ht="25.5">
      <c r="A59" s="66" t="s">
        <v>99</v>
      </c>
      <c r="B59" s="62"/>
      <c r="C59" s="62"/>
      <c r="D59" s="63"/>
      <c r="E59" s="63"/>
      <c r="F59" s="63"/>
      <c r="G59" s="29"/>
    </row>
    <row r="60" spans="1:8" s="79" customFormat="1" ht="60" customHeight="1">
      <c r="A60" s="77" t="s">
        <v>100</v>
      </c>
      <c r="B60" s="35" t="s">
        <v>9</v>
      </c>
      <c r="C60" s="35">
        <v>9000</v>
      </c>
      <c r="D60" s="78">
        <f>89*1.24</f>
        <v>110.36</v>
      </c>
      <c r="E60" s="78"/>
      <c r="F60" s="78"/>
      <c r="G60" s="36">
        <f>9000*110</f>
        <v>990000</v>
      </c>
      <c r="H60" s="86"/>
    </row>
    <row r="61" spans="1:7" ht="38.25">
      <c r="A61" s="66" t="s">
        <v>101</v>
      </c>
      <c r="B61" s="62"/>
      <c r="C61" s="62"/>
      <c r="D61" s="63"/>
      <c r="E61" s="63"/>
      <c r="F61" s="63"/>
      <c r="G61" s="29"/>
    </row>
    <row r="62" spans="1:7" ht="12.75">
      <c r="A62" s="62" t="s">
        <v>102</v>
      </c>
      <c r="B62" s="62" t="s">
        <v>107</v>
      </c>
      <c r="C62" s="62">
        <v>1</v>
      </c>
      <c r="D62" s="63">
        <v>3680</v>
      </c>
      <c r="E62" s="63"/>
      <c r="F62" s="63"/>
      <c r="G62" s="33">
        <v>3680</v>
      </c>
    </row>
    <row r="63" spans="1:7" ht="40.5" customHeight="1">
      <c r="A63" s="66" t="s">
        <v>103</v>
      </c>
      <c r="B63" s="62"/>
      <c r="C63" s="62"/>
      <c r="D63" s="63"/>
      <c r="E63" s="63"/>
      <c r="F63" s="63"/>
      <c r="G63" s="29"/>
    </row>
    <row r="64" spans="1:8" s="71" customFormat="1" ht="12.75">
      <c r="A64" s="67" t="s">
        <v>34</v>
      </c>
      <c r="B64" s="69"/>
      <c r="C64" s="69"/>
      <c r="D64" s="70"/>
      <c r="E64" s="70"/>
      <c r="F64" s="70"/>
      <c r="G64" s="30">
        <f>G63+G62+G61+G60+G59+G58+G57+G56+G55+G54+G48+G42+G47+G41+G39+G38+G37+G35+G34</f>
        <v>2973948.8695000005</v>
      </c>
      <c r="H64" s="89"/>
    </row>
    <row r="65" spans="1:7" ht="25.5">
      <c r="A65" s="37" t="s">
        <v>75</v>
      </c>
      <c r="B65" s="80"/>
      <c r="C65" s="58"/>
      <c r="D65" s="59"/>
      <c r="E65" s="59"/>
      <c r="F65" s="59"/>
      <c r="G65" s="28"/>
    </row>
    <row r="66" spans="1:7" ht="38.25">
      <c r="A66" s="34" t="s">
        <v>61</v>
      </c>
      <c r="C66" s="62"/>
      <c r="D66" s="63"/>
      <c r="E66" s="63"/>
      <c r="F66" s="63"/>
      <c r="G66" s="29">
        <f>G67</f>
        <v>4068</v>
      </c>
    </row>
    <row r="67" spans="1:7" ht="12.75">
      <c r="A67" s="66" t="s">
        <v>19</v>
      </c>
      <c r="B67" s="62" t="s">
        <v>107</v>
      </c>
      <c r="C67" s="62">
        <v>1017</v>
      </c>
      <c r="D67" s="63">
        <f>3+3*0.24</f>
        <v>3.7199999999999998</v>
      </c>
      <c r="E67" s="63"/>
      <c r="F67" s="63"/>
      <c r="G67" s="29">
        <f>1017*4</f>
        <v>4068</v>
      </c>
    </row>
    <row r="68" spans="1:7" ht="25.5">
      <c r="A68" s="34" t="s">
        <v>62</v>
      </c>
      <c r="B68" s="62"/>
      <c r="C68" s="62"/>
      <c r="D68" s="63"/>
      <c r="E68" s="63"/>
      <c r="F68" s="63"/>
      <c r="G68" s="29">
        <f>G69</f>
        <v>22174.672</v>
      </c>
    </row>
    <row r="69" spans="1:7" ht="12.75">
      <c r="A69" s="66" t="s">
        <v>10</v>
      </c>
      <c r="B69" s="62" t="s">
        <v>107</v>
      </c>
      <c r="C69" s="62">
        <v>1</v>
      </c>
      <c r="D69" s="63">
        <f>4000*4.4707*1.24</f>
        <v>22174.672</v>
      </c>
      <c r="E69" s="63"/>
      <c r="F69" s="63"/>
      <c r="G69" s="29">
        <f>C69*D69</f>
        <v>22174.672</v>
      </c>
    </row>
    <row r="70" spans="1:10" ht="25.5">
      <c r="A70" s="34" t="s">
        <v>67</v>
      </c>
      <c r="B70" s="62"/>
      <c r="C70" s="62"/>
      <c r="D70" s="63"/>
      <c r="E70" s="63"/>
      <c r="F70" s="63"/>
      <c r="G70" s="29"/>
      <c r="J70" s="73"/>
    </row>
    <row r="71" spans="1:7" ht="36" customHeight="1">
      <c r="A71" s="34" t="s">
        <v>63</v>
      </c>
      <c r="B71" s="62"/>
      <c r="C71" s="62"/>
      <c r="D71" s="63"/>
      <c r="E71" s="63"/>
      <c r="F71" s="63"/>
      <c r="G71" s="29">
        <f>G72+G73</f>
        <v>8680</v>
      </c>
    </row>
    <row r="72" spans="1:7" ht="21.75" customHeight="1">
      <c r="A72" s="34" t="s">
        <v>108</v>
      </c>
      <c r="B72" s="62" t="s">
        <v>107</v>
      </c>
      <c r="C72" s="62">
        <v>1</v>
      </c>
      <c r="D72" s="63">
        <f>5000+5000*0.24</f>
        <v>6200</v>
      </c>
      <c r="E72" s="63"/>
      <c r="F72" s="63"/>
      <c r="G72" s="29">
        <f>C72*D72</f>
        <v>6200</v>
      </c>
    </row>
    <row r="73" spans="1:7" ht="12.75">
      <c r="A73" s="66" t="s">
        <v>109</v>
      </c>
      <c r="B73" s="62" t="s">
        <v>107</v>
      </c>
      <c r="C73" s="62">
        <v>1</v>
      </c>
      <c r="D73" s="63">
        <f>2000+2000*0.24</f>
        <v>2480</v>
      </c>
      <c r="E73" s="63"/>
      <c r="F73" s="63"/>
      <c r="G73" s="29">
        <f>C73*D73</f>
        <v>2480</v>
      </c>
    </row>
    <row r="74" spans="1:7" ht="12.75">
      <c r="A74" s="34" t="s">
        <v>64</v>
      </c>
      <c r="B74" s="62"/>
      <c r="C74" s="62"/>
      <c r="D74" s="63"/>
      <c r="E74" s="63"/>
      <c r="F74" s="63"/>
      <c r="G74" s="29"/>
    </row>
    <row r="75" spans="1:7" ht="27" customHeight="1">
      <c r="A75" s="67" t="s">
        <v>35</v>
      </c>
      <c r="B75" s="62"/>
      <c r="C75" s="62"/>
      <c r="D75" s="63"/>
      <c r="E75" s="63"/>
      <c r="F75" s="63"/>
      <c r="G75" s="30">
        <f>G74+G71+G70+G68+G66</f>
        <v>34922.672</v>
      </c>
    </row>
    <row r="76" spans="1:7" ht="12.75">
      <c r="A76" s="38" t="s">
        <v>78</v>
      </c>
      <c r="B76" s="38"/>
      <c r="C76" s="38"/>
      <c r="D76" s="39"/>
      <c r="E76" s="39"/>
      <c r="F76" s="39"/>
      <c r="G76" s="40">
        <f>G22+G31+G64+G75</f>
        <v>3055511.5415000003</v>
      </c>
    </row>
    <row r="77" spans="1:8" s="73" customFormat="1" ht="17.25" customHeight="1">
      <c r="A77" s="37" t="s">
        <v>76</v>
      </c>
      <c r="B77" s="58"/>
      <c r="C77" s="58"/>
      <c r="D77" s="59"/>
      <c r="E77" s="59"/>
      <c r="F77" s="59"/>
      <c r="G77" s="28"/>
      <c r="H77" s="86"/>
    </row>
    <row r="78" spans="1:8" s="73" customFormat="1" ht="12.75">
      <c r="A78" s="37" t="s">
        <v>77</v>
      </c>
      <c r="B78" s="58"/>
      <c r="C78" s="58"/>
      <c r="D78" s="59"/>
      <c r="E78" s="59"/>
      <c r="F78" s="59"/>
      <c r="G78" s="28">
        <f>G76*5/100</f>
        <v>152775.577075</v>
      </c>
      <c r="H78" s="86"/>
    </row>
    <row r="79" spans="1:7" ht="25.5">
      <c r="A79" s="38" t="s">
        <v>20</v>
      </c>
      <c r="B79" s="38"/>
      <c r="C79" s="38"/>
      <c r="D79" s="39"/>
      <c r="E79" s="39"/>
      <c r="F79" s="39"/>
      <c r="G79" s="40">
        <f>G76+G77+G78</f>
        <v>3208287.118575</v>
      </c>
    </row>
    <row r="80" spans="1:7" ht="12.75">
      <c r="A80" s="81" t="s">
        <v>58</v>
      </c>
      <c r="B80" s="82"/>
      <c r="C80" s="82"/>
      <c r="D80" s="83"/>
      <c r="E80" s="83"/>
      <c r="F80" s="83"/>
      <c r="G80" s="30">
        <f>G79</f>
        <v>3208287.118575</v>
      </c>
    </row>
    <row r="81" spans="1:7" ht="12.75">
      <c r="A81" s="81" t="s">
        <v>59</v>
      </c>
      <c r="B81" s="82"/>
      <c r="C81" s="82"/>
      <c r="D81" s="83"/>
      <c r="E81" s="83"/>
      <c r="F81" s="83"/>
      <c r="G81" s="29"/>
    </row>
    <row r="82" spans="1:7" ht="12.75">
      <c r="A82" s="81" t="s">
        <v>60</v>
      </c>
      <c r="B82" s="82"/>
      <c r="C82" s="82"/>
      <c r="D82" s="83"/>
      <c r="E82" s="83"/>
      <c r="F82" s="83"/>
      <c r="G82" s="29"/>
    </row>
    <row r="83" spans="1:7" ht="12.75">
      <c r="A83" s="38" t="s">
        <v>65</v>
      </c>
      <c r="B83" s="38"/>
      <c r="C83" s="38"/>
      <c r="D83" s="39"/>
      <c r="E83" s="39"/>
      <c r="F83" s="39"/>
      <c r="G83" s="40">
        <v>0</v>
      </c>
    </row>
    <row r="84" spans="1:8" s="71" customFormat="1" ht="12.75">
      <c r="A84" s="84" t="s">
        <v>36</v>
      </c>
      <c r="B84" s="104"/>
      <c r="C84" s="104"/>
      <c r="D84" s="105"/>
      <c r="E84" s="105"/>
      <c r="F84" s="105"/>
      <c r="G84" s="106">
        <f>G79+G83</f>
        <v>3208287.118575</v>
      </c>
      <c r="H84" s="89"/>
    </row>
    <row r="87" spans="1:8" s="85" customFormat="1" ht="15" customHeight="1">
      <c r="A87" s="102"/>
      <c r="B87" s="102"/>
      <c r="C87" s="102"/>
      <c r="D87" s="102"/>
      <c r="E87" s="102"/>
      <c r="F87" s="102"/>
      <c r="G87" s="102"/>
      <c r="H87" s="91"/>
    </row>
    <row r="119" ht="12.75">
      <c r="A119" s="44" t="s">
        <v>25</v>
      </c>
    </row>
    <row r="120" ht="12.75">
      <c r="A120" s="44" t="s">
        <v>27</v>
      </c>
    </row>
    <row r="121" ht="12.75">
      <c r="A121" s="44" t="s">
        <v>26</v>
      </c>
    </row>
  </sheetData>
  <sheetProtection/>
  <mergeCells count="10">
    <mergeCell ref="A1:G1"/>
    <mergeCell ref="G7:G8"/>
    <mergeCell ref="A6:D6"/>
    <mergeCell ref="A87:G87"/>
    <mergeCell ref="A7:A8"/>
    <mergeCell ref="B7:B8"/>
    <mergeCell ref="C7:C8"/>
    <mergeCell ref="D7:D8"/>
    <mergeCell ref="F7:F8"/>
    <mergeCell ref="E7:E8"/>
  </mergeCells>
  <printOptions/>
  <pageMargins left="0.3937007874015748" right="0.3937007874015748" top="0.2362204724409449" bottom="0.7480314960629921" header="0.31496062992125984" footer="0.11811023622047245"/>
  <pageSetup horizontalDpi="600" verticalDpi="600" orientation="portrait" paperSize="9" r:id="rId1"/>
  <headerFooter alignWithMargins="0">
    <oddFooter>&amp;L&amp;K09-047PA16/RO12 Conservarea și Revitalizarea Patrimoniului Cultural și NaturalAnexa 2: Bugetul proiectului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1"/>
  <sheetViews>
    <sheetView zoomScale="75" zoomScaleNormal="75" zoomScalePageLayoutView="0" workbookViewId="0" topLeftCell="A1">
      <selection activeCell="D24" sqref="D24"/>
    </sheetView>
  </sheetViews>
  <sheetFormatPr defaultColWidth="9.140625" defaultRowHeight="15"/>
  <cols>
    <col min="1" max="1" width="31.8515625" style="0" customWidth="1"/>
    <col min="2" max="2" width="12.7109375" style="0" customWidth="1"/>
    <col min="3" max="3" width="9.7109375" style="0" customWidth="1"/>
    <col min="4" max="4" width="14.421875" style="16" customWidth="1"/>
    <col min="5" max="5" width="9.7109375" style="0" customWidth="1"/>
    <col min="6" max="6" width="8.421875" style="0" customWidth="1"/>
    <col min="8" max="8" width="7.7109375" style="0" customWidth="1"/>
  </cols>
  <sheetData>
    <row r="2" spans="1:9" ht="18" customHeight="1">
      <c r="A2" s="99" t="s">
        <v>24</v>
      </c>
      <c r="B2" s="99"/>
      <c r="C2" s="99"/>
      <c r="D2" s="99"/>
      <c r="E2" s="99"/>
      <c r="F2" s="99"/>
      <c r="G2" s="99"/>
      <c r="H2" s="99"/>
      <c r="I2" s="99"/>
    </row>
    <row r="3" spans="1:9" ht="18" customHeight="1">
      <c r="A3" s="101"/>
      <c r="B3" s="101"/>
      <c r="C3" s="101"/>
      <c r="D3" s="101"/>
      <c r="E3" s="101"/>
      <c r="F3" s="101"/>
      <c r="G3" s="101"/>
      <c r="H3" s="101"/>
      <c r="I3" s="101"/>
    </row>
    <row r="5" spans="1:4" s="1" customFormat="1" ht="20.25" customHeight="1">
      <c r="A5" s="2" t="s">
        <v>37</v>
      </c>
      <c r="B5" s="3"/>
      <c r="C5" s="3"/>
      <c r="D5" s="17"/>
    </row>
    <row r="6" spans="1:4" s="1" customFormat="1" ht="20.25" customHeight="1">
      <c r="A6" s="2"/>
      <c r="B6" s="3"/>
      <c r="C6" s="3"/>
      <c r="D6" s="17"/>
    </row>
    <row r="7" spans="1:4" s="1" customFormat="1" ht="15">
      <c r="A7" s="4"/>
      <c r="B7" s="3"/>
      <c r="C7" s="3"/>
      <c r="D7" s="93"/>
    </row>
    <row r="8" spans="1:4" s="1" customFormat="1" ht="15">
      <c r="A8" s="5" t="s">
        <v>11</v>
      </c>
      <c r="D8" s="17"/>
    </row>
    <row r="9" spans="1:4" s="1" customFormat="1" ht="15">
      <c r="A9" s="5"/>
      <c r="D9" s="17"/>
    </row>
    <row r="10" spans="1:4" s="1" customFormat="1" ht="15">
      <c r="A10" s="5"/>
      <c r="D10" s="17"/>
    </row>
    <row r="11" spans="1:9" s="1" customFormat="1" ht="15">
      <c r="A11" s="20" t="s">
        <v>48</v>
      </c>
      <c r="B11" s="22" t="s">
        <v>87</v>
      </c>
      <c r="C11" s="23"/>
      <c r="D11" s="22" t="s">
        <v>54</v>
      </c>
      <c r="E11" s="23"/>
      <c r="F11" s="22" t="s">
        <v>55</v>
      </c>
      <c r="G11" s="23"/>
      <c r="H11" s="22" t="s">
        <v>56</v>
      </c>
      <c r="I11" s="23"/>
    </row>
    <row r="12" spans="1:9" s="1" customFormat="1" ht="30">
      <c r="A12" s="21"/>
      <c r="B12" s="6" t="s">
        <v>49</v>
      </c>
      <c r="C12" s="6" t="s">
        <v>88</v>
      </c>
      <c r="D12" s="94" t="s">
        <v>49</v>
      </c>
      <c r="E12" s="6" t="s">
        <v>57</v>
      </c>
      <c r="F12" s="6" t="s">
        <v>49</v>
      </c>
      <c r="G12" s="6" t="s">
        <v>57</v>
      </c>
      <c r="H12" s="6" t="s">
        <v>49</v>
      </c>
      <c r="I12" s="6" t="s">
        <v>57</v>
      </c>
    </row>
    <row r="13" spans="1:9" ht="14.25">
      <c r="A13" s="7" t="s">
        <v>50</v>
      </c>
      <c r="B13" s="18">
        <f>Buget!G84</f>
        <v>3208287.118575</v>
      </c>
      <c r="C13" s="9">
        <v>1</v>
      </c>
      <c r="D13" s="18">
        <f>B13</f>
        <v>3208287.118575</v>
      </c>
      <c r="E13" s="9">
        <v>1</v>
      </c>
      <c r="F13" s="95" t="s">
        <v>22</v>
      </c>
      <c r="G13" s="96"/>
      <c r="H13" s="95" t="s">
        <v>22</v>
      </c>
      <c r="I13" s="9"/>
    </row>
    <row r="14" spans="1:9" ht="14.25">
      <c r="A14" s="7" t="s">
        <v>89</v>
      </c>
      <c r="B14" s="18">
        <v>0</v>
      </c>
      <c r="C14" s="9"/>
      <c r="D14" s="18"/>
      <c r="E14" s="9"/>
      <c r="F14" s="8"/>
      <c r="G14" s="9"/>
      <c r="H14" s="8"/>
      <c r="I14" s="9"/>
    </row>
    <row r="15" spans="1:9" ht="14.25">
      <c r="A15" s="14" t="s">
        <v>51</v>
      </c>
      <c r="B15" s="18">
        <v>0</v>
      </c>
      <c r="C15" s="9"/>
      <c r="D15" s="18"/>
      <c r="E15" s="9"/>
      <c r="F15" s="8"/>
      <c r="G15" s="9"/>
      <c r="H15" s="8"/>
      <c r="I15" s="9"/>
    </row>
    <row r="16" spans="1:10" ht="14.25">
      <c r="A16" s="15" t="s">
        <v>52</v>
      </c>
      <c r="B16" s="18">
        <v>0</v>
      </c>
      <c r="C16" s="9"/>
      <c r="D16" s="18"/>
      <c r="E16" s="9"/>
      <c r="F16" s="8"/>
      <c r="G16" s="9"/>
      <c r="H16" s="8"/>
      <c r="I16" s="9"/>
      <c r="J16" s="10"/>
    </row>
    <row r="17" spans="1:9" ht="15">
      <c r="A17" s="11" t="s">
        <v>53</v>
      </c>
      <c r="B17" s="19">
        <f>B14+B13</f>
        <v>3208287.118575</v>
      </c>
      <c r="C17" s="12">
        <v>1</v>
      </c>
      <c r="D17" s="19">
        <f>D14+D13</f>
        <v>3208287.118575</v>
      </c>
      <c r="E17" s="12">
        <v>1</v>
      </c>
      <c r="F17" s="97" t="s">
        <v>22</v>
      </c>
      <c r="G17" s="98"/>
      <c r="H17" s="97" t="s">
        <v>22</v>
      </c>
      <c r="I17" s="12"/>
    </row>
    <row r="18" spans="1:4" ht="14.25" customHeight="1">
      <c r="A18" s="13"/>
      <c r="B18" s="13"/>
      <c r="C18" s="13"/>
      <c r="D18" s="17"/>
    </row>
    <row r="19" spans="1:9" ht="35.25" customHeight="1">
      <c r="A19" s="103"/>
      <c r="B19" s="103"/>
      <c r="C19" s="103"/>
      <c r="D19" s="103"/>
      <c r="E19" s="103"/>
      <c r="F19" s="103"/>
      <c r="G19" s="103"/>
      <c r="H19" s="103"/>
      <c r="I19" s="103"/>
    </row>
    <row r="61" spans="1:7" ht="14.25">
      <c r="A61" s="100"/>
      <c r="B61" s="100"/>
      <c r="C61" s="100"/>
      <c r="D61" s="100"/>
      <c r="E61" s="100"/>
      <c r="F61" s="100"/>
      <c r="G61" s="100"/>
    </row>
  </sheetData>
  <sheetProtection/>
  <mergeCells count="8">
    <mergeCell ref="A61:G61"/>
    <mergeCell ref="A2:I2"/>
    <mergeCell ref="A19:I19"/>
    <mergeCell ref="A11:A12"/>
    <mergeCell ref="B11:C11"/>
    <mergeCell ref="D11:E11"/>
    <mergeCell ref="F11:G11"/>
    <mergeCell ref="H11:I11"/>
  </mergeCells>
  <printOptions/>
  <pageMargins left="0.7" right="0.7" top="0.25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2014-04-01T13:04:08Z</cp:lastPrinted>
  <dcterms:created xsi:type="dcterms:W3CDTF">2006-09-16T00:00:00Z</dcterms:created>
  <dcterms:modified xsi:type="dcterms:W3CDTF">2014-04-01T13:05:39Z</dcterms:modified>
  <cp:category/>
  <cp:version/>
  <cp:contentType/>
  <cp:contentStatus/>
</cp:coreProperties>
</file>