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Foaie1 (6)" sheetId="1" r:id="rId1"/>
  </sheets>
  <definedNames>
    <definedName name="_xlnm._FilterDatabase" localSheetId="0" hidden="1">'Foaie1 (6)'!$A$4:$H$99</definedName>
    <definedName name="_xlnm.Print_Titles" localSheetId="0">'Foaie1 (6)'!$2:$4</definedName>
    <definedName name="_xlnm.Print_Area" localSheetId="0">'Foaie1 (6)'!$A$1:$H$99</definedName>
  </definedNames>
  <calcPr fullCalcOnLoad="1"/>
</workbook>
</file>

<file path=xl/sharedStrings.xml><?xml version="1.0" encoding="utf-8"?>
<sst xmlns="http://schemas.openxmlformats.org/spreadsheetml/2006/main" count="180" uniqueCount="123">
  <si>
    <t xml:space="preserve"> -lei-</t>
  </si>
  <si>
    <t>Nr. crt.</t>
  </si>
  <si>
    <t>Cap bg.</t>
  </si>
  <si>
    <t>Denumirea obiectivului de investiţie</t>
  </si>
  <si>
    <t>Program 2014</t>
  </si>
  <si>
    <t>Influenţe</t>
  </si>
  <si>
    <t>Valori rectificate</t>
  </si>
  <si>
    <t>din care:</t>
  </si>
  <si>
    <t>Buget local</t>
  </si>
  <si>
    <t>Buget de stat + venituri proprii MS</t>
  </si>
  <si>
    <t>5=6+7</t>
  </si>
  <si>
    <t>TOTAL CHELTUIELI DE INVESTIŢII</t>
  </si>
  <si>
    <t>CONSILIUL JUDEŢEAN MUREŞ total, din care</t>
  </si>
  <si>
    <t>Total cap.51</t>
  </si>
  <si>
    <t>51.B</t>
  </si>
  <si>
    <t xml:space="preserve">Instalaţie climatizare sediu administrativ       </t>
  </si>
  <si>
    <t>51.C</t>
  </si>
  <si>
    <t>Dotări sediu administrativ</t>
  </si>
  <si>
    <t>Montarea a două bariere la parcarea din faţa complexului "Parc"</t>
  </si>
  <si>
    <t>Documentaţii tehnice în vederea obţinerii finanţării nerambursabile: 
- SF clădire Apollo
- PT Amenajare Sediu Administrativ( inst. Termice, sanitare, electrice; reactualizare PT sala mică de şedinţe; PT iluminat arhitectural )
-PT ”Amenajarea unui centru de sănătate multifuncţional în localitatea Archita, comuna Vînători”;
-SPF Parc Industrial în loc Ungheni;
-Reactualizare SF ”Platformă multimodală la RA Aeroport Transilvania Tg. Mureș”;
- Reactualizare SF și  PT ”Restaurare clădire Muzeul de Științele Naturii.</t>
  </si>
  <si>
    <t>Retea calculatoare (swich, cablare, soft retea, etc)</t>
  </si>
  <si>
    <t>Echipamente de calcul</t>
  </si>
  <si>
    <t>Hărţi de risc</t>
  </si>
  <si>
    <t>Extensii soluţii DT şi DATU</t>
  </si>
  <si>
    <t>Obiective de investiţii nenominalizate</t>
  </si>
  <si>
    <t xml:space="preserve">Obiective de investiţii aferente proiectelor la care sunt depuse cereri de finanţare </t>
  </si>
  <si>
    <t>Total cap.66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</si>
  <si>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</si>
  <si>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</si>
  <si>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</si>
  <si>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66.B</t>
  </si>
  <si>
    <t>Proiectare și execuție lucrare ”Sistematizare circulaţie rutieră şi pietonală şi Amenajare parcare supraetajată la Spitalul Clinic Judeţean de Urgenţă Tîrgu-Mureş”</t>
  </si>
  <si>
    <t>SF privind ”Amenajarea unui centru de sănătate multifuncţional în localitatea Archita, comuna Vînători”, taxe avize.</t>
  </si>
  <si>
    <t>Reactualizare SF şi PT pentru Reabilitarea, modernizarea şi echiparea ambulatoriului Spitalului Clinic Judeţean de Urgenţă Tîrgu-Mureş</t>
  </si>
  <si>
    <t>Total cap.74</t>
  </si>
  <si>
    <t>74.C</t>
  </si>
  <si>
    <t>Sistem de supraveghere video a obiectivelor de Depozit zonal şi instalaţie TMB Sânpaul şi Staţia de sortare/transfer/compostare Cristeşti</t>
  </si>
  <si>
    <t>Supraveghere tehnică prin diriginţie de şantier "Reconstrucţie ecologică forestieră pe terenuri degradate - Perimetrul de ameliorare - Valea Sînmartinului - Cetegău - 113, 77 ha -, com Rîciu"</t>
  </si>
  <si>
    <t>Total cap.84, din care:</t>
  </si>
  <si>
    <t>- pentru transport rutier</t>
  </si>
  <si>
    <t>Investiţii conform program drumuri</t>
  </si>
  <si>
    <t>84.C</t>
  </si>
  <si>
    <t>Dotarea cu utilaje a Serviciului Public de Întreţinere Drumuri Judeţene</t>
  </si>
  <si>
    <t>- pentru transport aerian</t>
  </si>
  <si>
    <t>Amenajare peisagistică acces Aeroport (Corelare SF cu solicitările din PUZ )</t>
  </si>
  <si>
    <t>84.B</t>
  </si>
  <si>
    <t>Proiectare și execuție lucrare ”Amenajare peisagistică acces Aeroport ”</t>
  </si>
  <si>
    <t>54</t>
  </si>
  <si>
    <t>Serviciul de Pază al Obiectivelor de Interes Judeţean</t>
  </si>
  <si>
    <t>54.C</t>
  </si>
  <si>
    <t>Autoturism</t>
  </si>
  <si>
    <t>DIRECŢIA JUDEŢEANĂ PENTRU EVIDENŢA PERSOANEI total, din care:</t>
  </si>
  <si>
    <t>1</t>
  </si>
  <si>
    <t>Multifuncţională</t>
  </si>
  <si>
    <t>SPJ SALVAMONT total, din care:</t>
  </si>
  <si>
    <t>ATV</t>
  </si>
  <si>
    <t>Senile de zăpadă</t>
  </si>
  <si>
    <t>Remorca transport echipament</t>
  </si>
  <si>
    <t>Targă specială salvare speologică</t>
  </si>
  <si>
    <t>UNITĂŢI SANITARE, din care:</t>
  </si>
  <si>
    <t>SPITALUL CLINIC JUDEŢEAN MUREŞ total, din care:</t>
  </si>
  <si>
    <t>Aparat de rezonanta magnetica</t>
  </si>
  <si>
    <t xml:space="preserve">Linie de procesare MTB      </t>
  </si>
  <si>
    <t xml:space="preserve">Sistem de includere in parafina MPS/P2                               </t>
  </si>
  <si>
    <t xml:space="preserve">Linie de Colorare MSM          </t>
  </si>
  <si>
    <t>Microscop Primo Star       4Buc.</t>
  </si>
  <si>
    <t xml:space="preserve">Microtom rotativ     </t>
  </si>
  <si>
    <t xml:space="preserve">Microtom sanie    </t>
  </si>
  <si>
    <t xml:space="preserve">Criostat   </t>
  </si>
  <si>
    <t>Termostat de Parafina</t>
  </si>
  <si>
    <t>Lucrări de amenajare spaţii în vederea mutării anatomiei patologice</t>
  </si>
  <si>
    <t>Reparaţie capitală bucătărie centrală şi extindere clădire cu două niveluri pentru activităţi medicale</t>
  </si>
  <si>
    <t>Proiectare si executie lucrari de reparatii capitale si extindere cladire clinicile Psihiatrie I si Psihiatrie II</t>
  </si>
  <si>
    <t>Lucrari de reparatii capitale clinica boli infectioase I (parter + exterior)</t>
  </si>
  <si>
    <t>Proiectare + executie lucrari de consolidare si amenajare pod clinica de ortopedie</t>
  </si>
  <si>
    <t>Proiectare si executie incalzire centrala, preparare apa calda menajera si instalatie utilizare gaze naturale clinica boli infectioase II</t>
  </si>
  <si>
    <t>Proiectare si executie incalzire centrala si preparare apa calda menajera clinica pediatrie</t>
  </si>
  <si>
    <t>Ascensor tip targă imobil str. Gh. Marinescu nr. 1 (cu rezistenţă la foc)</t>
  </si>
  <si>
    <t>Modificarea puţului de lift (înălţarea celui existent precum şi modificarea în partea superioară)</t>
  </si>
  <si>
    <t>Ignifugarea uşilor la liftul existent  cu vopsele termospumate şi rezistenţă la foc</t>
  </si>
  <si>
    <t>Racordarea secţiei ATI la reţeaua publică de apă suplimentat cu pompă de apă şi doi hidranţi</t>
  </si>
  <si>
    <t>Paravan de protecţie împotriva radiaţiilor pt. scintigrafie</t>
  </si>
  <si>
    <t>SPITALUL MUNICIPAL TÂRNĂVENI total, din care:</t>
  </si>
  <si>
    <t>RK Sectia Chirurgie si partial Sectia Interne</t>
  </si>
  <si>
    <t>RK Sectia Interne</t>
  </si>
  <si>
    <t>Rezervor apa</t>
  </si>
  <si>
    <t>UNITĂŢI DE CULTURĂ total, din care:</t>
  </si>
  <si>
    <t>BIBLIOTECA JUDEŢEANĂ total, din care:</t>
  </si>
  <si>
    <t>67.A</t>
  </si>
  <si>
    <t>Sistem monitorizare video (B.Teleki)</t>
  </si>
  <si>
    <t>67.B</t>
  </si>
  <si>
    <t xml:space="preserve">Lucrare confecții rafturi metalice </t>
  </si>
  <si>
    <t>MUZEUL JUDEŢEAN MUREŞ total, din care:</t>
  </si>
  <si>
    <t xml:space="preserve">Inchidere curte interioară cf. PT - Muzeul de etnografie </t>
  </si>
  <si>
    <t xml:space="preserve">Clădire Cetatea Medievală- mansardare,consolidare şi amenjare curte interioară,reabilitare faţade </t>
  </si>
  <si>
    <t>FILARMONICA DE STAT TÎRGU MUREŞ total, din care:</t>
  </si>
  <si>
    <t>67.C</t>
  </si>
  <si>
    <t xml:space="preserve">Corn dublu marca E.Schmid yelow brass </t>
  </si>
  <si>
    <t>"S"-uri pentru fagot marca Heckel (2 buc)</t>
  </si>
  <si>
    <t>REVISTA VATRA, din care:</t>
  </si>
  <si>
    <t>Calculator</t>
  </si>
  <si>
    <t>CENTRUL JUDEŢEAN PENTRU CULTURĂ TRADIŢIONALĂ ŞI EDUCAŢIE ARTISTICĂ-MUREŞ, din care:</t>
  </si>
  <si>
    <t>ANSAMBLUL ARTISTIC MUREŞ, din care:</t>
  </si>
  <si>
    <t>Sistem de climatizare</t>
  </si>
  <si>
    <t>2</t>
  </si>
  <si>
    <t xml:space="preserve">Sistem supraveghere </t>
  </si>
  <si>
    <t>DIRECŢIA GENERALĂ DE ASISTENŢĂ SOCIALĂ ŞI PROTECŢIA COPILULUI MUREŞ total, din care:</t>
  </si>
  <si>
    <t>68.A</t>
  </si>
  <si>
    <t>Împrejmuire cu gard la CRRN Reghin</t>
  </si>
  <si>
    <t>Imprejmuire cu gard şi realizare căi de acces interior şi exterior  la CIA Reghin - str. Pandurilor nr. 34A</t>
  </si>
  <si>
    <t>TOTAL LUCRARI IN CONTINUARE</t>
  </si>
  <si>
    <t>68.B</t>
  </si>
  <si>
    <t>Amenajare, modificare, recompartimentare clădire pentru realizare SIRU</t>
  </si>
  <si>
    <t>TOTAL LUCRARI NOI</t>
  </si>
  <si>
    <t>68.C</t>
  </si>
  <si>
    <t xml:space="preserve">PT+DE pentru Amenajare, modificare, recompartimentare clădire pentru realizare SIRU </t>
  </si>
  <si>
    <t>SF pentru Serviciu de recuperare neuromotorie de tip ambulatoriu (octogon) în cadrul CRRN Brâncoveneşti</t>
  </si>
  <si>
    <t>TOTAL SF+PROIECTE</t>
  </si>
  <si>
    <t>84</t>
  </si>
  <si>
    <t>RA AEROPORT TRANSILVANIA, total din care:</t>
  </si>
  <si>
    <t xml:space="preserve">Achizitie piese schimb intretinere balizaj </t>
  </si>
  <si>
    <t xml:space="preserve">Executie dupa PT balizare la platforma Alfa,cale de rulare ,pilon iluminat si upgrade telecomanda </t>
  </si>
  <si>
    <t xml:space="preserve">Lucrări de balizaj şi sistem de iluminare platformă Bravo cu conformare la noile cerinţe de balizare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</si>
</sst>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0"/>
      <name val="Arial"/>
      <family val="2"/>
    </font>
    <font>
      <b/>
      <sz val="9"/>
      <color indexed="60"/>
      <name val="Trebuchet MS"/>
      <family val="2"/>
    </font>
    <font>
      <b/>
      <sz val="9"/>
      <color indexed="12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rebuchet MS"/>
      <family val="2"/>
    </font>
    <font>
      <b/>
      <sz val="9"/>
      <color theme="9" tint="-0.4999699890613556"/>
      <name val="Trebuchet MS"/>
      <family val="2"/>
    </font>
    <font>
      <b/>
      <sz val="9"/>
      <color rgb="FF0000FF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165" fontId="4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4" fillId="33" borderId="12" xfId="0" applyFont="1" applyFill="1" applyBorder="1" applyAlignment="1">
      <alignment wrapText="1"/>
    </xf>
    <xf numFmtId="0" fontId="44" fillId="33" borderId="10" xfId="0" applyFont="1" applyFill="1" applyBorder="1" applyAlignment="1">
      <alignment horizontal="left" wrapText="1"/>
    </xf>
    <xf numFmtId="3" fontId="44" fillId="33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 wrapText="1"/>
    </xf>
    <xf numFmtId="49" fontId="45" fillId="34" borderId="10" xfId="50" applyNumberFormat="1" applyFont="1" applyFill="1" applyBorder="1" applyAlignment="1">
      <alignment wrapText="1"/>
      <protection/>
    </xf>
    <xf numFmtId="3" fontId="45" fillId="34" borderId="12" xfId="0" applyNumberFormat="1" applyFont="1" applyFill="1" applyBorder="1" applyAlignment="1">
      <alignment/>
    </xf>
    <xf numFmtId="0" fontId="43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3" fontId="46" fillId="0" borderId="10" xfId="0" applyNumberFormat="1" applyFont="1" applyBorder="1" applyAlignment="1">
      <alignment/>
    </xf>
    <xf numFmtId="0" fontId="43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0" fontId="43" fillId="35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2" fillId="36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3" fontId="2" fillId="35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3" fontId="2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left" wrapText="1"/>
    </xf>
    <xf numFmtId="3" fontId="7" fillId="35" borderId="10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8" fillId="35" borderId="10" xfId="0" applyFont="1" applyFill="1" applyBorder="1" applyAlignment="1">
      <alignment horizontal="center"/>
    </xf>
    <xf numFmtId="0" fontId="43" fillId="35" borderId="0" xfId="0" applyFont="1" applyFill="1" applyAlignment="1">
      <alignment wrapText="1"/>
    </xf>
    <xf numFmtId="0" fontId="8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wrapText="1"/>
    </xf>
    <xf numFmtId="3" fontId="46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 wrapText="1"/>
    </xf>
    <xf numFmtId="3" fontId="8" fillId="35" borderId="10" xfId="0" applyNumberFormat="1" applyFont="1" applyFill="1" applyBorder="1" applyAlignment="1">
      <alignment wrapText="1"/>
    </xf>
    <xf numFmtId="3" fontId="43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left" wrapText="1"/>
    </xf>
    <xf numFmtId="3" fontId="8" fillId="36" borderId="10" xfId="0" applyNumberFormat="1" applyFont="1" applyFill="1" applyBorder="1" applyAlignment="1">
      <alignment/>
    </xf>
    <xf numFmtId="49" fontId="45" fillId="37" borderId="10" xfId="50" applyNumberFormat="1" applyFont="1" applyFill="1" applyBorder="1" applyAlignment="1">
      <alignment horizontal="right" wrapText="1"/>
      <protection/>
    </xf>
    <xf numFmtId="49" fontId="45" fillId="37" borderId="10" xfId="50" applyNumberFormat="1" applyFont="1" applyFill="1" applyBorder="1" applyAlignment="1">
      <alignment horizontal="center" wrapText="1"/>
      <protection/>
    </xf>
    <xf numFmtId="2" fontId="45" fillId="34" borderId="13" xfId="0" applyNumberFormat="1" applyFont="1" applyFill="1" applyBorder="1" applyAlignment="1">
      <alignment horizontal="left" wrapText="1"/>
    </xf>
    <xf numFmtId="3" fontId="45" fillId="34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wrapText="1"/>
    </xf>
    <xf numFmtId="49" fontId="45" fillId="37" borderId="10" xfId="50" applyNumberFormat="1" applyFont="1" applyFill="1" applyBorder="1" applyAlignment="1">
      <alignment wrapText="1"/>
      <protection/>
    </xf>
    <xf numFmtId="49" fontId="8" fillId="35" borderId="10" xfId="50" applyNumberFormat="1" applyFont="1" applyFill="1" applyBorder="1" applyAlignment="1">
      <alignment horizontal="right" wrapText="1"/>
      <protection/>
    </xf>
    <xf numFmtId="49" fontId="8" fillId="35" borderId="10" xfId="50" applyNumberFormat="1" applyFont="1" applyFill="1" applyBorder="1" applyAlignment="1">
      <alignment horizontal="center" wrapText="1"/>
      <protection/>
    </xf>
    <xf numFmtId="49" fontId="45" fillId="34" borderId="10" xfId="50" applyNumberFormat="1" applyFont="1" applyFill="1" applyBorder="1" applyAlignment="1">
      <alignment horizontal="right" wrapText="1"/>
      <protection/>
    </xf>
    <xf numFmtId="49" fontId="45" fillId="34" borderId="10" xfId="50" applyNumberFormat="1" applyFont="1" applyFill="1" applyBorder="1" applyAlignment="1">
      <alignment horizontal="center" wrapText="1"/>
      <protection/>
    </xf>
    <xf numFmtId="3" fontId="4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center" wrapText="1"/>
    </xf>
    <xf numFmtId="49" fontId="6" fillId="34" borderId="10" xfId="50" applyNumberFormat="1" applyFont="1" applyFill="1" applyBorder="1" applyAlignment="1">
      <alignment wrapText="1"/>
      <protection/>
    </xf>
    <xf numFmtId="0" fontId="47" fillId="38" borderId="10" xfId="0" applyFont="1" applyFill="1" applyBorder="1" applyAlignment="1">
      <alignment horizontal="right" wrapText="1"/>
    </xf>
    <xf numFmtId="0" fontId="47" fillId="38" borderId="10" xfId="0" applyFont="1" applyFill="1" applyBorder="1" applyAlignment="1">
      <alignment horizontal="center" wrapText="1"/>
    </xf>
    <xf numFmtId="0" fontId="47" fillId="38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10" xfId="62" applyNumberFormat="1" applyFont="1" applyBorder="1" applyAlignment="1">
      <alignment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wrapText="1"/>
    </xf>
    <xf numFmtId="0" fontId="48" fillId="35" borderId="10" xfId="0" applyFont="1" applyFill="1" applyBorder="1" applyAlignment="1">
      <alignment horizontal="left" wrapText="1"/>
    </xf>
    <xf numFmtId="3" fontId="48" fillId="35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/>
    </xf>
    <xf numFmtId="49" fontId="6" fillId="34" borderId="10" xfId="50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right" wrapText="1"/>
    </xf>
    <xf numFmtId="0" fontId="9" fillId="38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47" fillId="33" borderId="10" xfId="0" applyNumberFormat="1" applyFont="1" applyFill="1" applyBorder="1" applyAlignment="1">
      <alignment horizontal="right"/>
    </xf>
    <xf numFmtId="3" fontId="43" fillId="35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3" fontId="43" fillId="0" borderId="10" xfId="0" applyNumberFormat="1" applyFont="1" applyBorder="1" applyAlignment="1">
      <alignment horizontal="right"/>
    </xf>
    <xf numFmtId="0" fontId="9" fillId="38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right" wrapText="1"/>
    </xf>
    <xf numFmtId="49" fontId="47" fillId="33" borderId="10" xfId="50" applyNumberFormat="1" applyFont="1" applyFill="1" applyBorder="1" applyAlignment="1">
      <alignment horizontal="right" wrapText="1"/>
      <protection/>
    </xf>
    <xf numFmtId="49" fontId="8" fillId="33" borderId="10" xfId="50" applyNumberFormat="1" applyFont="1" applyFill="1" applyBorder="1" applyAlignment="1">
      <alignment horizontal="right" wrapText="1"/>
      <protection/>
    </xf>
    <xf numFmtId="0" fontId="43" fillId="0" borderId="10" xfId="0" applyFont="1" applyFill="1" applyBorder="1" applyAlignment="1">
      <alignment wrapText="1"/>
    </xf>
    <xf numFmtId="3" fontId="45" fillId="34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0" fontId="8" fillId="38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wrapText="1"/>
    </xf>
    <xf numFmtId="3" fontId="43" fillId="35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pane xSplit="3" ySplit="4" topLeftCell="D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2" sqref="I42"/>
    </sheetView>
  </sheetViews>
  <sheetFormatPr defaultColWidth="9.140625" defaultRowHeight="15"/>
  <cols>
    <col min="1" max="2" width="5.00390625" style="1" customWidth="1"/>
    <col min="3" max="3" width="48.421875" style="1" customWidth="1"/>
    <col min="4" max="4" width="10.421875" style="2" customWidth="1"/>
    <col min="5" max="6" width="11.140625" style="2" customWidth="1"/>
    <col min="7" max="7" width="10.8515625" style="2" customWidth="1"/>
    <col min="8" max="8" width="7.421875" style="2" customWidth="1"/>
    <col min="9" max="9" width="9.140625" style="2" customWidth="1"/>
    <col min="10" max="10" width="9.57421875" style="2" bestFit="1" customWidth="1"/>
    <col min="11" max="16384" width="9.140625" style="2" customWidth="1"/>
  </cols>
  <sheetData>
    <row r="1" ht="12.75">
      <c r="H1" s="3" t="s">
        <v>0</v>
      </c>
    </row>
    <row r="2" spans="1:8" ht="12.75" customHeight="1">
      <c r="A2" s="125" t="s">
        <v>1</v>
      </c>
      <c r="B2" s="125" t="s">
        <v>2</v>
      </c>
      <c r="C2" s="125" t="s">
        <v>3</v>
      </c>
      <c r="D2" s="124" t="s">
        <v>4</v>
      </c>
      <c r="E2" s="125" t="s">
        <v>5</v>
      </c>
      <c r="F2" s="124" t="s">
        <v>6</v>
      </c>
      <c r="G2" s="124" t="s">
        <v>7</v>
      </c>
      <c r="H2" s="124"/>
    </row>
    <row r="3" spans="1:8" ht="94.5" customHeight="1">
      <c r="A3" s="126"/>
      <c r="B3" s="127"/>
      <c r="C3" s="126"/>
      <c r="D3" s="124"/>
      <c r="E3" s="128"/>
      <c r="F3" s="124"/>
      <c r="G3" s="4" t="s">
        <v>8</v>
      </c>
      <c r="H3" s="5" t="s">
        <v>9</v>
      </c>
    </row>
    <row r="4" spans="1:8" ht="13.5" thickBot="1">
      <c r="A4" s="6">
        <v>0</v>
      </c>
      <c r="B4" s="6">
        <v>1</v>
      </c>
      <c r="C4" s="6">
        <v>2</v>
      </c>
      <c r="D4" s="6">
        <v>3</v>
      </c>
      <c r="E4" s="6">
        <v>4</v>
      </c>
      <c r="F4" s="6" t="s">
        <v>10</v>
      </c>
      <c r="G4" s="7">
        <v>6</v>
      </c>
      <c r="H4" s="7">
        <v>7</v>
      </c>
    </row>
    <row r="5" spans="1:8" ht="13.5" thickTop="1">
      <c r="A5" s="8"/>
      <c r="B5" s="8"/>
      <c r="C5" s="9" t="s">
        <v>11</v>
      </c>
      <c r="D5" s="10">
        <f>D6+D34+D36+D38+D43+D70+D87+D96</f>
        <v>48550849.561735496</v>
      </c>
      <c r="E5" s="10">
        <f>E6+E34+E36+E38+E43+E70+E87+E96</f>
        <v>-10332850</v>
      </c>
      <c r="F5" s="10">
        <f>F6+F34+F36+F38+F43+F70+F87+F96</f>
        <v>38217999.561735496</v>
      </c>
      <c r="G5" s="10">
        <f>G6+G34+G36+G38+G43+G70+G87+G96</f>
        <v>38217999.561735496</v>
      </c>
      <c r="H5" s="10">
        <f>H6+H34+H36+H38+H43+H70+H87+H96</f>
        <v>0</v>
      </c>
    </row>
    <row r="6" spans="1:8" ht="12.75">
      <c r="A6" s="11"/>
      <c r="B6" s="11"/>
      <c r="C6" s="12" t="s">
        <v>12</v>
      </c>
      <c r="D6" s="13">
        <f>D7+D18+D24+D27</f>
        <v>32787999.5617355</v>
      </c>
      <c r="E6" s="13">
        <f>E7+E18+E24+E27</f>
        <v>-523000</v>
      </c>
      <c r="F6" s="13">
        <f>F7+F18+F24+F27</f>
        <v>32264999.5617355</v>
      </c>
      <c r="G6" s="13">
        <f>G7+G18+G24+G27</f>
        <v>32264999.5617355</v>
      </c>
      <c r="H6" s="13">
        <f>H7+H18+H24+H27</f>
        <v>0</v>
      </c>
    </row>
    <row r="7" spans="1:8" ht="12.75">
      <c r="A7" s="14"/>
      <c r="B7" s="14"/>
      <c r="C7" s="15" t="s">
        <v>13</v>
      </c>
      <c r="D7" s="16">
        <f>SUM(D8:D17)</f>
        <v>7364000</v>
      </c>
      <c r="E7" s="16">
        <f>SUM(E8:E17)</f>
        <v>-523000</v>
      </c>
      <c r="F7" s="16">
        <f>SUM(F8:F17)</f>
        <v>6841000</v>
      </c>
      <c r="G7" s="16">
        <f>SUM(G8:G17)</f>
        <v>6841000</v>
      </c>
      <c r="H7" s="16">
        <f>SUM(H8:H17)</f>
        <v>0</v>
      </c>
    </row>
    <row r="8" spans="1:10" s="22" customFormat="1" ht="12.75">
      <c r="A8" s="17">
        <v>1</v>
      </c>
      <c r="B8" s="18" t="s">
        <v>14</v>
      </c>
      <c r="C8" s="19" t="s">
        <v>15</v>
      </c>
      <c r="D8" s="20">
        <v>2130000</v>
      </c>
      <c r="E8" s="20"/>
      <c r="F8" s="20">
        <f>D8+E8</f>
        <v>2130000</v>
      </c>
      <c r="G8" s="20">
        <v>2130000</v>
      </c>
      <c r="H8" s="21"/>
      <c r="J8" s="123"/>
    </row>
    <row r="9" spans="1:8" ht="12.75">
      <c r="A9" s="14">
        <v>2</v>
      </c>
      <c r="B9" s="23" t="s">
        <v>16</v>
      </c>
      <c r="C9" s="24" t="s">
        <v>17</v>
      </c>
      <c r="D9" s="20">
        <v>343000</v>
      </c>
      <c r="E9" s="20"/>
      <c r="F9" s="20">
        <f aca="true" t="shared" si="0" ref="F9:F26">D9+E9</f>
        <v>343000</v>
      </c>
      <c r="G9" s="25">
        <v>343000</v>
      </c>
      <c r="H9" s="26"/>
    </row>
    <row r="10" spans="1:8" ht="26.25">
      <c r="A10" s="17">
        <v>3</v>
      </c>
      <c r="B10" s="27" t="s">
        <v>14</v>
      </c>
      <c r="C10" s="28" t="s">
        <v>18</v>
      </c>
      <c r="D10" s="20">
        <v>30000</v>
      </c>
      <c r="E10" s="20"/>
      <c r="F10" s="20">
        <f t="shared" si="0"/>
        <v>30000</v>
      </c>
      <c r="G10" s="20">
        <v>30000</v>
      </c>
      <c r="H10" s="29"/>
    </row>
    <row r="11" spans="1:8" ht="202.5" customHeight="1">
      <c r="A11" s="14">
        <v>4</v>
      </c>
      <c r="B11" s="30" t="s">
        <v>16</v>
      </c>
      <c r="C11" s="31" t="s">
        <v>19</v>
      </c>
      <c r="D11" s="20">
        <v>2000000</v>
      </c>
      <c r="E11" s="20"/>
      <c r="F11" s="20">
        <f t="shared" si="0"/>
        <v>2000000</v>
      </c>
      <c r="G11" s="25">
        <v>2000000</v>
      </c>
      <c r="H11" s="32"/>
    </row>
    <row r="12" spans="1:8" ht="12.75">
      <c r="A12" s="17">
        <v>5</v>
      </c>
      <c r="B12" s="30" t="s">
        <v>14</v>
      </c>
      <c r="C12" s="17" t="s">
        <v>20</v>
      </c>
      <c r="D12" s="20">
        <v>16000</v>
      </c>
      <c r="E12" s="20"/>
      <c r="F12" s="20">
        <f t="shared" si="0"/>
        <v>16000</v>
      </c>
      <c r="G12" s="25">
        <v>16000</v>
      </c>
      <c r="H12" s="32"/>
    </row>
    <row r="13" spans="1:8" ht="12.75">
      <c r="A13" s="14">
        <v>6</v>
      </c>
      <c r="B13" s="30" t="s">
        <v>16</v>
      </c>
      <c r="C13" s="17" t="s">
        <v>21</v>
      </c>
      <c r="D13" s="20">
        <v>100000</v>
      </c>
      <c r="E13" s="20"/>
      <c r="F13" s="20">
        <f t="shared" si="0"/>
        <v>100000</v>
      </c>
      <c r="G13" s="25">
        <v>100000</v>
      </c>
      <c r="H13" s="32"/>
    </row>
    <row r="14" spans="1:8" ht="12.75">
      <c r="A14" s="17">
        <v>7</v>
      </c>
      <c r="B14" s="30" t="s">
        <v>16</v>
      </c>
      <c r="C14" s="17" t="s">
        <v>22</v>
      </c>
      <c r="D14" s="20">
        <v>221000</v>
      </c>
      <c r="E14" s="20"/>
      <c r="F14" s="20">
        <f t="shared" si="0"/>
        <v>221000</v>
      </c>
      <c r="G14" s="25">
        <v>221000</v>
      </c>
      <c r="H14" s="32"/>
    </row>
    <row r="15" spans="1:8" ht="12.75">
      <c r="A15" s="14">
        <v>8</v>
      </c>
      <c r="B15" s="30" t="s">
        <v>16</v>
      </c>
      <c r="C15" s="17" t="s">
        <v>23</v>
      </c>
      <c r="D15" s="20">
        <v>284000</v>
      </c>
      <c r="E15" s="20"/>
      <c r="F15" s="20">
        <f t="shared" si="0"/>
        <v>284000</v>
      </c>
      <c r="G15" s="25">
        <v>284000</v>
      </c>
      <c r="H15" s="32"/>
    </row>
    <row r="16" spans="1:8" ht="12.75">
      <c r="A16" s="17">
        <v>9</v>
      </c>
      <c r="B16" s="30">
        <v>51</v>
      </c>
      <c r="C16" s="17" t="s">
        <v>24</v>
      </c>
      <c r="D16" s="20">
        <v>1717000</v>
      </c>
      <c r="E16" s="20">
        <v>-1717000</v>
      </c>
      <c r="F16" s="20">
        <f>D16+E16</f>
        <v>0</v>
      </c>
      <c r="G16" s="33">
        <f>984000+1534000-100000-116000-284000-221000-80000-1717000</f>
        <v>0</v>
      </c>
      <c r="H16" s="32"/>
    </row>
    <row r="17" spans="1:8" ht="26.25">
      <c r="A17" s="14">
        <v>10</v>
      </c>
      <c r="B17" s="30">
        <v>51</v>
      </c>
      <c r="C17" s="17" t="s">
        <v>25</v>
      </c>
      <c r="D17" s="20">
        <v>523000</v>
      </c>
      <c r="E17" s="20">
        <f>-523000+1717000</f>
        <v>1194000</v>
      </c>
      <c r="F17" s="20">
        <f t="shared" si="0"/>
        <v>1717000</v>
      </c>
      <c r="G17" s="33">
        <v>1717000</v>
      </c>
      <c r="H17" s="32"/>
    </row>
    <row r="18" spans="1:8" ht="12.75">
      <c r="A18" s="34"/>
      <c r="B18" s="35"/>
      <c r="C18" s="36" t="s">
        <v>26</v>
      </c>
      <c r="D18" s="16">
        <f>SUM(D19:D23)</f>
        <v>3206000</v>
      </c>
      <c r="E18" s="16">
        <f>SUM(E19:E23)</f>
        <v>0</v>
      </c>
      <c r="F18" s="16">
        <f>SUM(F19:F23)</f>
        <v>3206000</v>
      </c>
      <c r="G18" s="16">
        <f>SUM(G19:G23)</f>
        <v>3206000</v>
      </c>
      <c r="H18" s="16">
        <f>SUM(H19:H22)</f>
        <v>0</v>
      </c>
    </row>
    <row r="19" spans="1:8" ht="39">
      <c r="A19" s="37">
        <v>1</v>
      </c>
      <c r="B19" s="38" t="s">
        <v>27</v>
      </c>
      <c r="C19" s="39" t="s">
        <v>28</v>
      </c>
      <c r="D19" s="40">
        <v>80000</v>
      </c>
      <c r="E19" s="40"/>
      <c r="F19" s="20">
        <f t="shared" si="0"/>
        <v>80000</v>
      </c>
      <c r="G19" s="40">
        <f>80000</f>
        <v>80000</v>
      </c>
      <c r="H19" s="29"/>
    </row>
    <row r="20" spans="1:8" ht="39">
      <c r="A20" s="37">
        <v>2</v>
      </c>
      <c r="B20" s="38" t="s">
        <v>27</v>
      </c>
      <c r="C20" s="39" t="s">
        <v>29</v>
      </c>
      <c r="D20" s="40">
        <v>15000</v>
      </c>
      <c r="E20" s="40"/>
      <c r="F20" s="20">
        <f t="shared" si="0"/>
        <v>15000</v>
      </c>
      <c r="G20" s="40">
        <v>15000</v>
      </c>
      <c r="H20" s="29"/>
    </row>
    <row r="21" spans="1:8" ht="39">
      <c r="A21" s="37">
        <v>3</v>
      </c>
      <c r="B21" s="38" t="s">
        <v>30</v>
      </c>
      <c r="C21" s="39" t="s">
        <v>31</v>
      </c>
      <c r="D21" s="40">
        <v>3000000</v>
      </c>
      <c r="E21" s="40"/>
      <c r="F21" s="20">
        <f t="shared" si="0"/>
        <v>3000000</v>
      </c>
      <c r="G21" s="40">
        <v>3000000</v>
      </c>
      <c r="H21" s="29"/>
    </row>
    <row r="22" spans="1:8" ht="39">
      <c r="A22" s="37">
        <v>4</v>
      </c>
      <c r="B22" s="38" t="s">
        <v>27</v>
      </c>
      <c r="C22" s="41" t="s">
        <v>32</v>
      </c>
      <c r="D22" s="40">
        <v>36000</v>
      </c>
      <c r="E22" s="40"/>
      <c r="F22" s="20">
        <f t="shared" si="0"/>
        <v>36000</v>
      </c>
      <c r="G22" s="42">
        <v>36000</v>
      </c>
      <c r="H22" s="29"/>
    </row>
    <row r="23" spans="1:8" ht="39">
      <c r="A23" s="37">
        <v>5</v>
      </c>
      <c r="B23" s="38" t="s">
        <v>27</v>
      </c>
      <c r="C23" s="41" t="s">
        <v>33</v>
      </c>
      <c r="D23" s="40">
        <v>75000</v>
      </c>
      <c r="E23" s="40"/>
      <c r="F23" s="20">
        <f t="shared" si="0"/>
        <v>75000</v>
      </c>
      <c r="G23" s="42">
        <v>75000</v>
      </c>
      <c r="H23" s="29"/>
    </row>
    <row r="24" spans="1:8" s="47" customFormat="1" ht="12.75">
      <c r="A24" s="43"/>
      <c r="B24" s="44"/>
      <c r="C24" s="45" t="s">
        <v>34</v>
      </c>
      <c r="D24" s="46">
        <f>SUM(D25:D26)</f>
        <v>160000</v>
      </c>
      <c r="E24" s="46">
        <f>SUM(E25:E26)</f>
        <v>0</v>
      </c>
      <c r="F24" s="46">
        <f>SUM(F25:F26)</f>
        <v>160000</v>
      </c>
      <c r="G24" s="46">
        <f>SUM(G25:G26)</f>
        <v>160000</v>
      </c>
      <c r="H24" s="46">
        <f>SUM(H25:H26)</f>
        <v>0</v>
      </c>
    </row>
    <row r="25" spans="1:8" ht="39">
      <c r="A25" s="37">
        <v>1</v>
      </c>
      <c r="B25" s="48" t="s">
        <v>35</v>
      </c>
      <c r="C25" s="41" t="s">
        <v>36</v>
      </c>
      <c r="D25" s="40">
        <v>144000</v>
      </c>
      <c r="E25" s="40"/>
      <c r="F25" s="20">
        <f t="shared" si="0"/>
        <v>144000</v>
      </c>
      <c r="G25" s="42">
        <v>144000</v>
      </c>
      <c r="H25" s="29"/>
    </row>
    <row r="26" spans="1:8" ht="48" customHeight="1">
      <c r="A26" s="37">
        <v>2</v>
      </c>
      <c r="B26" s="48" t="s">
        <v>35</v>
      </c>
      <c r="C26" s="49" t="s">
        <v>37</v>
      </c>
      <c r="D26" s="40">
        <v>16000</v>
      </c>
      <c r="E26" s="40"/>
      <c r="F26" s="20">
        <f t="shared" si="0"/>
        <v>16000</v>
      </c>
      <c r="G26" s="42">
        <v>16000</v>
      </c>
      <c r="H26" s="29"/>
    </row>
    <row r="27" spans="1:8" ht="12.75">
      <c r="A27" s="50"/>
      <c r="B27" s="35"/>
      <c r="C27" s="36" t="s">
        <v>38</v>
      </c>
      <c r="D27" s="16">
        <f>D28+D31</f>
        <v>22057999.5617355</v>
      </c>
      <c r="E27" s="16">
        <f>E28+E31</f>
        <v>0</v>
      </c>
      <c r="F27" s="16">
        <f>F28+F31</f>
        <v>22057999.5617355</v>
      </c>
      <c r="G27" s="16">
        <f>G28+G31</f>
        <v>22057999.5617355</v>
      </c>
      <c r="H27" s="16">
        <f>H28+H31</f>
        <v>0</v>
      </c>
    </row>
    <row r="28" spans="1:8" ht="12.75">
      <c r="A28" s="50"/>
      <c r="B28" s="35"/>
      <c r="C28" s="51" t="s">
        <v>39</v>
      </c>
      <c r="D28" s="52">
        <f>D29+D30</f>
        <v>18912999.5617355</v>
      </c>
      <c r="E28" s="52">
        <f>E29+E30</f>
        <v>0</v>
      </c>
      <c r="F28" s="52">
        <f>F29+F30</f>
        <v>18912999.5617355</v>
      </c>
      <c r="G28" s="52">
        <f>G29+G30</f>
        <v>18912999.5617355</v>
      </c>
      <c r="H28" s="52">
        <f>H29+H30</f>
        <v>0</v>
      </c>
    </row>
    <row r="29" spans="1:8" s="22" customFormat="1" ht="12.75">
      <c r="A29" s="37">
        <v>1</v>
      </c>
      <c r="B29" s="53">
        <v>84</v>
      </c>
      <c r="C29" s="54" t="s">
        <v>40</v>
      </c>
      <c r="D29" s="55">
        <v>17012999.5617355</v>
      </c>
      <c r="E29" s="55"/>
      <c r="F29" s="20">
        <f>D29+E29</f>
        <v>17012999.5617355</v>
      </c>
      <c r="G29" s="55">
        <f>11225999.5617355+5787000</f>
        <v>17012999.5617355</v>
      </c>
      <c r="H29" s="55"/>
    </row>
    <row r="30" spans="1:8" s="22" customFormat="1" ht="26.25">
      <c r="A30" s="37">
        <v>2</v>
      </c>
      <c r="B30" s="53" t="s">
        <v>41</v>
      </c>
      <c r="C30" s="54" t="s">
        <v>42</v>
      </c>
      <c r="D30" s="55">
        <v>1900000</v>
      </c>
      <c r="E30" s="55"/>
      <c r="F30" s="20">
        <f>D30+E30</f>
        <v>1900000</v>
      </c>
      <c r="G30" s="55">
        <v>1900000</v>
      </c>
      <c r="H30" s="55"/>
    </row>
    <row r="31" spans="1:8" ht="12.75">
      <c r="A31" s="50"/>
      <c r="B31" s="35"/>
      <c r="C31" s="51" t="s">
        <v>43</v>
      </c>
      <c r="D31" s="16">
        <f>SUM(D32:D33)</f>
        <v>3145000</v>
      </c>
      <c r="E31" s="16">
        <f>SUM(E32:E33)</f>
        <v>0</v>
      </c>
      <c r="F31" s="16">
        <f>SUM(F32:F33)</f>
        <v>3145000</v>
      </c>
      <c r="G31" s="16">
        <f>SUM(G32:G33)</f>
        <v>3145000</v>
      </c>
      <c r="H31" s="16">
        <f>SUM(H32:H33)</f>
        <v>0</v>
      </c>
    </row>
    <row r="32" spans="1:8" ht="26.25">
      <c r="A32" s="50">
        <v>1</v>
      </c>
      <c r="B32" s="56" t="s">
        <v>41</v>
      </c>
      <c r="C32" s="57" t="s">
        <v>44</v>
      </c>
      <c r="D32" s="55">
        <v>145000</v>
      </c>
      <c r="E32" s="55"/>
      <c r="F32" s="20">
        <f>D32+E32</f>
        <v>145000</v>
      </c>
      <c r="G32" s="58">
        <v>145000</v>
      </c>
      <c r="H32" s="32"/>
    </row>
    <row r="33" spans="1:8" ht="26.25">
      <c r="A33" s="50">
        <v>2</v>
      </c>
      <c r="B33" s="56" t="s">
        <v>45</v>
      </c>
      <c r="C33" s="57" t="s">
        <v>46</v>
      </c>
      <c r="D33" s="55">
        <v>3000000</v>
      </c>
      <c r="E33" s="55"/>
      <c r="F33" s="20">
        <f>D33+E33</f>
        <v>3000000</v>
      </c>
      <c r="G33" s="25">
        <v>3000000</v>
      </c>
      <c r="H33" s="32"/>
    </row>
    <row r="34" spans="1:8" ht="12.75">
      <c r="A34" s="59"/>
      <c r="B34" s="60" t="s">
        <v>47</v>
      </c>
      <c r="C34" s="61" t="s">
        <v>48</v>
      </c>
      <c r="D34" s="62">
        <f>D35</f>
        <v>75000</v>
      </c>
      <c r="E34" s="62">
        <f>E35</f>
        <v>0</v>
      </c>
      <c r="F34" s="62">
        <f>F35</f>
        <v>75000</v>
      </c>
      <c r="G34" s="62">
        <f>G35</f>
        <v>75000</v>
      </c>
      <c r="H34" s="62">
        <f>H35</f>
        <v>0</v>
      </c>
    </row>
    <row r="35" spans="1:8" ht="12.75">
      <c r="A35" s="50">
        <v>1</v>
      </c>
      <c r="B35" s="63" t="s">
        <v>49</v>
      </c>
      <c r="C35" s="64" t="s">
        <v>50</v>
      </c>
      <c r="D35" s="33">
        <v>75000</v>
      </c>
      <c r="E35" s="33"/>
      <c r="F35" s="20">
        <f>D35+E35</f>
        <v>75000</v>
      </c>
      <c r="G35" s="33">
        <v>75000</v>
      </c>
      <c r="H35" s="33"/>
    </row>
    <row r="36" spans="1:8" ht="26.25">
      <c r="A36" s="59"/>
      <c r="B36" s="65">
        <v>54</v>
      </c>
      <c r="C36" s="66" t="s">
        <v>51</v>
      </c>
      <c r="D36" s="62">
        <f>D37</f>
        <v>10000</v>
      </c>
      <c r="E36" s="62">
        <f>E37</f>
        <v>0</v>
      </c>
      <c r="F36" s="62">
        <f>F37</f>
        <v>10000</v>
      </c>
      <c r="G36" s="62">
        <f>G37</f>
        <v>10000</v>
      </c>
      <c r="H36" s="62">
        <f>H37</f>
        <v>0</v>
      </c>
    </row>
    <row r="37" spans="1:8" ht="12.75">
      <c r="A37" s="67" t="s">
        <v>52</v>
      </c>
      <c r="B37" s="68" t="s">
        <v>49</v>
      </c>
      <c r="C37" s="14" t="s">
        <v>53</v>
      </c>
      <c r="D37" s="33">
        <v>10000</v>
      </c>
      <c r="E37" s="33"/>
      <c r="F37" s="20">
        <f>D37+E37</f>
        <v>10000</v>
      </c>
      <c r="G37" s="33">
        <v>10000</v>
      </c>
      <c r="H37" s="33"/>
    </row>
    <row r="38" spans="1:8" ht="12.75">
      <c r="A38" s="69"/>
      <c r="B38" s="70" t="s">
        <v>47</v>
      </c>
      <c r="C38" s="12" t="s">
        <v>54</v>
      </c>
      <c r="D38" s="62">
        <f>SUM(D39:D42)</f>
        <v>104000</v>
      </c>
      <c r="E38" s="62">
        <f>SUM(E39:E42)</f>
        <v>0</v>
      </c>
      <c r="F38" s="62">
        <f>SUM(F39:F42)</f>
        <v>104000</v>
      </c>
      <c r="G38" s="62">
        <f>SUM(G39:G42)</f>
        <v>104000</v>
      </c>
      <c r="H38" s="62">
        <f>SUM(H39:H42)</f>
        <v>0</v>
      </c>
    </row>
    <row r="39" spans="1:8" s="71" customFormat="1" ht="12.75">
      <c r="A39" s="50">
        <v>1</v>
      </c>
      <c r="B39" s="63" t="s">
        <v>49</v>
      </c>
      <c r="C39" s="14" t="s">
        <v>55</v>
      </c>
      <c r="D39" s="33">
        <v>41000</v>
      </c>
      <c r="E39" s="33"/>
      <c r="F39" s="20">
        <f>D39+E39</f>
        <v>41000</v>
      </c>
      <c r="G39" s="33">
        <v>41000</v>
      </c>
      <c r="H39" s="33"/>
    </row>
    <row r="40" spans="1:8" s="71" customFormat="1" ht="12.75">
      <c r="A40" s="50">
        <v>2</v>
      </c>
      <c r="B40" s="63" t="s">
        <v>49</v>
      </c>
      <c r="C40" s="14" t="s">
        <v>56</v>
      </c>
      <c r="D40" s="33">
        <v>34000</v>
      </c>
      <c r="E40" s="33"/>
      <c r="F40" s="20">
        <f>D40+E40</f>
        <v>34000</v>
      </c>
      <c r="G40" s="33">
        <v>34000</v>
      </c>
      <c r="H40" s="33"/>
    </row>
    <row r="41" spans="1:8" s="71" customFormat="1" ht="12.75">
      <c r="A41" s="50">
        <v>3</v>
      </c>
      <c r="B41" s="63" t="s">
        <v>49</v>
      </c>
      <c r="C41" s="14" t="s">
        <v>57</v>
      </c>
      <c r="D41" s="33">
        <v>12000</v>
      </c>
      <c r="E41" s="33"/>
      <c r="F41" s="20">
        <f>D41+E41</f>
        <v>12000</v>
      </c>
      <c r="G41" s="33">
        <v>12000</v>
      </c>
      <c r="H41" s="33"/>
    </row>
    <row r="42" spans="1:8" s="71" customFormat="1" ht="12.75">
      <c r="A42" s="50">
        <v>4</v>
      </c>
      <c r="B42" s="63" t="s">
        <v>49</v>
      </c>
      <c r="C42" s="14" t="s">
        <v>58</v>
      </c>
      <c r="D42" s="33">
        <v>17000</v>
      </c>
      <c r="E42" s="33"/>
      <c r="F42" s="20">
        <f>D42+E42</f>
        <v>17000</v>
      </c>
      <c r="G42" s="33">
        <v>17000</v>
      </c>
      <c r="H42" s="33"/>
    </row>
    <row r="43" spans="1:8" ht="12.75">
      <c r="A43" s="72"/>
      <c r="B43" s="73"/>
      <c r="C43" s="74" t="s">
        <v>59</v>
      </c>
      <c r="D43" s="62">
        <f>D44+D66</f>
        <v>12309850</v>
      </c>
      <c r="E43" s="62">
        <f>E44+E66</f>
        <v>-9809850</v>
      </c>
      <c r="F43" s="62">
        <f>F44+F66</f>
        <v>2500000</v>
      </c>
      <c r="G43" s="62">
        <f>G44+G66</f>
        <v>2500000</v>
      </c>
      <c r="H43" s="62">
        <f>H44+H66</f>
        <v>0</v>
      </c>
    </row>
    <row r="44" spans="1:8" ht="12.75">
      <c r="A44" s="75"/>
      <c r="B44" s="76">
        <v>66</v>
      </c>
      <c r="C44" s="77" t="s">
        <v>60</v>
      </c>
      <c r="D44" s="78">
        <f>SUM(D45:D65)</f>
        <v>11684850</v>
      </c>
      <c r="E44" s="78">
        <f>SUM(E45:E65)</f>
        <v>-9809850</v>
      </c>
      <c r="F44" s="78">
        <f>SUM(F45:F65)</f>
        <v>1875000</v>
      </c>
      <c r="G44" s="78">
        <f>SUM(G45:G65)</f>
        <v>1875000</v>
      </c>
      <c r="H44" s="78">
        <f>SUM(H45:H65)</f>
        <v>0</v>
      </c>
    </row>
    <row r="45" spans="1:8" s="22" customFormat="1" ht="12.75">
      <c r="A45" s="79">
        <v>1</v>
      </c>
      <c r="B45" s="80" t="s">
        <v>27</v>
      </c>
      <c r="C45" s="81" t="s">
        <v>61</v>
      </c>
      <c r="D45" s="82">
        <v>3675000</v>
      </c>
      <c r="E45" s="82">
        <v>-3500000</v>
      </c>
      <c r="F45" s="20">
        <f aca="true" t="shared" si="1" ref="F45:F65">D45+E45</f>
        <v>175000</v>
      </c>
      <c r="G45" s="83">
        <v>175000</v>
      </c>
      <c r="H45" s="26">
        <f>3500000-3500000</f>
        <v>0</v>
      </c>
    </row>
    <row r="46" spans="1:10" ht="12.75">
      <c r="A46" s="79">
        <v>2</v>
      </c>
      <c r="B46" s="80" t="s">
        <v>27</v>
      </c>
      <c r="C46" s="84" t="s">
        <v>62</v>
      </c>
      <c r="D46" s="82">
        <v>61650</v>
      </c>
      <c r="E46" s="82"/>
      <c r="F46" s="20">
        <f t="shared" si="1"/>
        <v>61650</v>
      </c>
      <c r="G46" s="83">
        <v>61650</v>
      </c>
      <c r="H46" s="26"/>
      <c r="J46" s="71"/>
    </row>
    <row r="47" spans="1:8" s="71" customFormat="1" ht="12.75">
      <c r="A47" s="79">
        <v>3</v>
      </c>
      <c r="B47" s="80" t="s">
        <v>27</v>
      </c>
      <c r="C47" s="84" t="s">
        <v>63</v>
      </c>
      <c r="D47" s="82">
        <v>41000</v>
      </c>
      <c r="E47" s="82"/>
      <c r="F47" s="20">
        <f t="shared" si="1"/>
        <v>41000</v>
      </c>
      <c r="G47" s="83">
        <v>41000</v>
      </c>
      <c r="H47" s="26"/>
    </row>
    <row r="48" spans="1:8" s="71" customFormat="1" ht="12.75">
      <c r="A48" s="79">
        <v>4</v>
      </c>
      <c r="B48" s="80" t="s">
        <v>27</v>
      </c>
      <c r="C48" s="84" t="s">
        <v>64</v>
      </c>
      <c r="D48" s="82">
        <v>60750</v>
      </c>
      <c r="E48" s="82"/>
      <c r="F48" s="20">
        <f t="shared" si="1"/>
        <v>60750</v>
      </c>
      <c r="G48" s="85">
        <v>60750</v>
      </c>
      <c r="H48" s="26"/>
    </row>
    <row r="49" spans="1:8" s="71" customFormat="1" ht="12.75">
      <c r="A49" s="79">
        <v>5</v>
      </c>
      <c r="B49" s="80" t="s">
        <v>27</v>
      </c>
      <c r="C49" s="84" t="s">
        <v>65</v>
      </c>
      <c r="D49" s="82">
        <v>45000</v>
      </c>
      <c r="E49" s="82"/>
      <c r="F49" s="20">
        <f t="shared" si="1"/>
        <v>45000</v>
      </c>
      <c r="G49" s="85">
        <v>45000</v>
      </c>
      <c r="H49" s="26"/>
    </row>
    <row r="50" spans="1:8" s="71" customFormat="1" ht="12.75">
      <c r="A50" s="79">
        <v>6</v>
      </c>
      <c r="B50" s="80" t="s">
        <v>27</v>
      </c>
      <c r="C50" s="84" t="s">
        <v>66</v>
      </c>
      <c r="D50" s="82">
        <v>20000</v>
      </c>
      <c r="E50" s="82"/>
      <c r="F50" s="20">
        <f t="shared" si="1"/>
        <v>20000</v>
      </c>
      <c r="G50" s="85">
        <v>20000</v>
      </c>
      <c r="H50" s="26"/>
    </row>
    <row r="51" spans="1:8" s="71" customFormat="1" ht="12.75">
      <c r="A51" s="79">
        <v>7</v>
      </c>
      <c r="B51" s="80" t="s">
        <v>27</v>
      </c>
      <c r="C51" s="84" t="s">
        <v>67</v>
      </c>
      <c r="D51" s="82">
        <v>20000</v>
      </c>
      <c r="E51" s="82"/>
      <c r="F51" s="20">
        <f t="shared" si="1"/>
        <v>20000</v>
      </c>
      <c r="G51" s="85">
        <v>20000</v>
      </c>
      <c r="H51" s="26"/>
    </row>
    <row r="52" spans="1:8" s="71" customFormat="1" ht="12.75">
      <c r="A52" s="79">
        <v>8</v>
      </c>
      <c r="B52" s="80" t="s">
        <v>27</v>
      </c>
      <c r="C52" s="84" t="s">
        <v>68</v>
      </c>
      <c r="D52" s="82">
        <v>7000</v>
      </c>
      <c r="E52" s="82"/>
      <c r="F52" s="20">
        <f t="shared" si="1"/>
        <v>7000</v>
      </c>
      <c r="G52" s="83">
        <v>7000</v>
      </c>
      <c r="H52" s="26"/>
    </row>
    <row r="53" spans="1:8" s="71" customFormat="1" ht="12.75">
      <c r="A53" s="79">
        <v>9</v>
      </c>
      <c r="B53" s="80" t="s">
        <v>27</v>
      </c>
      <c r="C53" s="84" t="s">
        <v>69</v>
      </c>
      <c r="D53" s="82">
        <v>45000</v>
      </c>
      <c r="E53" s="82"/>
      <c r="F53" s="20">
        <f t="shared" si="1"/>
        <v>45000</v>
      </c>
      <c r="G53" s="83">
        <v>45000</v>
      </c>
      <c r="H53" s="26"/>
    </row>
    <row r="54" spans="1:8" s="71" customFormat="1" ht="17.25" customHeight="1">
      <c r="A54" s="79">
        <v>10</v>
      </c>
      <c r="B54" s="80" t="s">
        <v>27</v>
      </c>
      <c r="C54" s="86" t="s">
        <v>70</v>
      </c>
      <c r="D54" s="82">
        <v>20000</v>
      </c>
      <c r="E54" s="82"/>
      <c r="F54" s="20">
        <f t="shared" si="1"/>
        <v>20000</v>
      </c>
      <c r="G54" s="83">
        <v>20000</v>
      </c>
      <c r="H54" s="26"/>
    </row>
    <row r="55" spans="1:8" s="71" customFormat="1" ht="26.25">
      <c r="A55" s="79">
        <v>11</v>
      </c>
      <c r="B55" s="80" t="s">
        <v>27</v>
      </c>
      <c r="C55" s="86" t="s">
        <v>71</v>
      </c>
      <c r="D55" s="82">
        <v>4463000</v>
      </c>
      <c r="E55" s="82">
        <f>-223150-4239850</f>
        <v>-4463000</v>
      </c>
      <c r="F55" s="20">
        <f t="shared" si="1"/>
        <v>0</v>
      </c>
      <c r="G55" s="83">
        <f>223150-223150</f>
        <v>0</v>
      </c>
      <c r="H55" s="26">
        <f>4239850-4239850</f>
        <v>0</v>
      </c>
    </row>
    <row r="56" spans="1:8" s="71" customFormat="1" ht="26.25">
      <c r="A56" s="79">
        <v>12</v>
      </c>
      <c r="B56" s="80" t="s">
        <v>27</v>
      </c>
      <c r="C56" s="87" t="s">
        <v>72</v>
      </c>
      <c r="D56" s="82">
        <v>1578450</v>
      </c>
      <c r="E56" s="82">
        <f>-61850-1500000</f>
        <v>-1561850</v>
      </c>
      <c r="F56" s="20">
        <f t="shared" si="1"/>
        <v>16600</v>
      </c>
      <c r="G56" s="83">
        <f>78450-61850</f>
        <v>16600</v>
      </c>
      <c r="H56" s="26">
        <f>1500000-1500000</f>
        <v>0</v>
      </c>
    </row>
    <row r="57" spans="1:8" s="71" customFormat="1" ht="26.25">
      <c r="A57" s="79">
        <v>13</v>
      </c>
      <c r="B57" s="80" t="s">
        <v>27</v>
      </c>
      <c r="C57" s="86" t="s">
        <v>73</v>
      </c>
      <c r="D57" s="82">
        <v>362000</v>
      </c>
      <c r="E57" s="82"/>
      <c r="F57" s="20">
        <f t="shared" si="1"/>
        <v>362000</v>
      </c>
      <c r="G57" s="83">
        <v>362000</v>
      </c>
      <c r="H57" s="26"/>
    </row>
    <row r="58" spans="1:8" s="71" customFormat="1" ht="26.25">
      <c r="A58" s="79">
        <v>14</v>
      </c>
      <c r="B58" s="80" t="s">
        <v>27</v>
      </c>
      <c r="C58" s="87" t="s">
        <v>74</v>
      </c>
      <c r="D58" s="82">
        <v>600000</v>
      </c>
      <c r="E58" s="82">
        <f>-30000-570000</f>
        <v>-600000</v>
      </c>
      <c r="F58" s="20">
        <f t="shared" si="1"/>
        <v>0</v>
      </c>
      <c r="G58" s="85">
        <f>30000-30000</f>
        <v>0</v>
      </c>
      <c r="H58" s="26">
        <f>570000-570000</f>
        <v>0</v>
      </c>
    </row>
    <row r="59" spans="1:8" s="71" customFormat="1" ht="39">
      <c r="A59" s="79">
        <v>15</v>
      </c>
      <c r="B59" s="80" t="s">
        <v>27</v>
      </c>
      <c r="C59" s="86" t="s">
        <v>75</v>
      </c>
      <c r="D59" s="82">
        <v>371000</v>
      </c>
      <c r="E59" s="82"/>
      <c r="F59" s="20">
        <f t="shared" si="1"/>
        <v>371000</v>
      </c>
      <c r="G59" s="83">
        <v>371000</v>
      </c>
      <c r="H59" s="26"/>
    </row>
    <row r="60" spans="1:8" s="71" customFormat="1" ht="26.25">
      <c r="A60" s="79">
        <v>16</v>
      </c>
      <c r="B60" s="80" t="s">
        <v>27</v>
      </c>
      <c r="C60" s="86" t="s">
        <v>76</v>
      </c>
      <c r="D60" s="82">
        <v>315000</v>
      </c>
      <c r="E60" s="82"/>
      <c r="F60" s="20">
        <f t="shared" si="1"/>
        <v>315000</v>
      </c>
      <c r="G60" s="83">
        <v>315000</v>
      </c>
      <c r="H60" s="26"/>
    </row>
    <row r="61" spans="1:8" s="71" customFormat="1" ht="26.25">
      <c r="A61" s="79">
        <v>17</v>
      </c>
      <c r="B61" s="80" t="s">
        <v>27</v>
      </c>
      <c r="C61" s="86" t="s">
        <v>77</v>
      </c>
      <c r="D61" s="82"/>
      <c r="E61" s="82">
        <v>210000</v>
      </c>
      <c r="F61" s="20">
        <f t="shared" si="1"/>
        <v>210000</v>
      </c>
      <c r="G61" s="82">
        <v>210000</v>
      </c>
      <c r="H61" s="26"/>
    </row>
    <row r="62" spans="1:8" s="71" customFormat="1" ht="26.25">
      <c r="A62" s="79">
        <v>18</v>
      </c>
      <c r="B62" s="80" t="s">
        <v>27</v>
      </c>
      <c r="C62" s="86" t="s">
        <v>78</v>
      </c>
      <c r="D62" s="82"/>
      <c r="E62" s="82">
        <v>20000</v>
      </c>
      <c r="F62" s="20">
        <f t="shared" si="1"/>
        <v>20000</v>
      </c>
      <c r="G62" s="83">
        <v>20000</v>
      </c>
      <c r="H62" s="26"/>
    </row>
    <row r="63" spans="1:8" s="71" customFormat="1" ht="26.25">
      <c r="A63" s="79">
        <v>19</v>
      </c>
      <c r="B63" s="80" t="s">
        <v>27</v>
      </c>
      <c r="C63" s="86" t="s">
        <v>79</v>
      </c>
      <c r="D63" s="82"/>
      <c r="E63" s="82">
        <v>13000</v>
      </c>
      <c r="F63" s="20">
        <f t="shared" si="1"/>
        <v>13000</v>
      </c>
      <c r="G63" s="83">
        <v>13000</v>
      </c>
      <c r="H63" s="26"/>
    </row>
    <row r="64" spans="1:8" s="71" customFormat="1" ht="26.25">
      <c r="A64" s="79">
        <v>20</v>
      </c>
      <c r="B64" s="80" t="s">
        <v>30</v>
      </c>
      <c r="C64" s="86" t="s">
        <v>80</v>
      </c>
      <c r="D64" s="82"/>
      <c r="E64" s="82">
        <v>65000</v>
      </c>
      <c r="F64" s="20">
        <f t="shared" si="1"/>
        <v>65000</v>
      </c>
      <c r="G64" s="83">
        <v>65000</v>
      </c>
      <c r="H64" s="26"/>
    </row>
    <row r="65" spans="1:8" s="71" customFormat="1" ht="12.75">
      <c r="A65" s="79">
        <v>21</v>
      </c>
      <c r="B65" s="80" t="s">
        <v>27</v>
      </c>
      <c r="C65" s="86" t="s">
        <v>81</v>
      </c>
      <c r="D65" s="82"/>
      <c r="E65" s="82">
        <v>7000</v>
      </c>
      <c r="F65" s="20">
        <f t="shared" si="1"/>
        <v>7000</v>
      </c>
      <c r="G65" s="83">
        <v>7000</v>
      </c>
      <c r="H65" s="26"/>
    </row>
    <row r="66" spans="1:8" ht="12.75">
      <c r="A66" s="75"/>
      <c r="B66" s="76">
        <v>66</v>
      </c>
      <c r="C66" s="88" t="s">
        <v>82</v>
      </c>
      <c r="D66" s="78">
        <f>SUM(D67:D69)</f>
        <v>625000</v>
      </c>
      <c r="E66" s="78">
        <f>SUM(E67:E69)</f>
        <v>0</v>
      </c>
      <c r="F66" s="78">
        <f>SUM(F67:F69)</f>
        <v>625000</v>
      </c>
      <c r="G66" s="78">
        <f>G68+G67+G69</f>
        <v>625000</v>
      </c>
      <c r="H66" s="78">
        <f>SUM(H67:H69)</f>
        <v>0</v>
      </c>
    </row>
    <row r="67" spans="1:8" s="22" customFormat="1" ht="12.75">
      <c r="A67" s="37">
        <v>1</v>
      </c>
      <c r="B67" s="27" t="s">
        <v>27</v>
      </c>
      <c r="C67" s="89" t="s">
        <v>83</v>
      </c>
      <c r="D67" s="90">
        <v>284000</v>
      </c>
      <c r="E67" s="90"/>
      <c r="F67" s="20">
        <f>D67+E67</f>
        <v>284000</v>
      </c>
      <c r="G67" s="90">
        <v>284000</v>
      </c>
      <c r="H67" s="91"/>
    </row>
    <row r="68" spans="1:8" ht="12.75">
      <c r="A68" s="37">
        <v>2</v>
      </c>
      <c r="B68" s="27" t="s">
        <v>27</v>
      </c>
      <c r="C68" s="92" t="s">
        <v>84</v>
      </c>
      <c r="D68" s="90">
        <v>191000</v>
      </c>
      <c r="E68" s="90"/>
      <c r="F68" s="20">
        <f>D68+E68</f>
        <v>191000</v>
      </c>
      <c r="G68" s="93">
        <v>191000</v>
      </c>
      <c r="H68" s="94"/>
    </row>
    <row r="69" spans="1:8" ht="12.75">
      <c r="A69" s="37">
        <v>3</v>
      </c>
      <c r="B69" s="27" t="s">
        <v>27</v>
      </c>
      <c r="C69" s="92" t="s">
        <v>85</v>
      </c>
      <c r="D69" s="90">
        <v>150000</v>
      </c>
      <c r="E69" s="90"/>
      <c r="F69" s="20">
        <f>D69+E69</f>
        <v>150000</v>
      </c>
      <c r="G69" s="93">
        <v>150000</v>
      </c>
      <c r="H69" s="94"/>
    </row>
    <row r="70" spans="1:8" s="71" customFormat="1" ht="12.75">
      <c r="A70" s="72"/>
      <c r="B70" s="95">
        <v>67</v>
      </c>
      <c r="C70" s="74" t="s">
        <v>86</v>
      </c>
      <c r="D70" s="62">
        <f>D71+D74+D77+D80+D82+D84</f>
        <v>388000</v>
      </c>
      <c r="E70" s="62">
        <f>E71+E74+E77+E80+E82+E84</f>
        <v>0</v>
      </c>
      <c r="F70" s="62">
        <f>F71+F74+F77+F80+F82+F84</f>
        <v>388000</v>
      </c>
      <c r="G70" s="62">
        <f>G71+G74+G77+G80+G82+G84</f>
        <v>388000</v>
      </c>
      <c r="H70" s="62">
        <f>H71+H74+H77+H80+H82+H84</f>
        <v>0</v>
      </c>
    </row>
    <row r="71" spans="1:8" s="71" customFormat="1" ht="12.75">
      <c r="A71" s="96"/>
      <c r="B71" s="97">
        <v>67</v>
      </c>
      <c r="C71" s="98" t="s">
        <v>87</v>
      </c>
      <c r="D71" s="99">
        <f>SUM(D72:D73)</f>
        <v>50000</v>
      </c>
      <c r="E71" s="99">
        <f>SUM(E72:E73)</f>
        <v>0</v>
      </c>
      <c r="F71" s="99">
        <f>SUM(F72:F73)</f>
        <v>50000</v>
      </c>
      <c r="G71" s="99">
        <f>SUM(G72:G73)</f>
        <v>50000</v>
      </c>
      <c r="H71" s="99">
        <f>SUM(H72:H73)</f>
        <v>0</v>
      </c>
    </row>
    <row r="72" spans="1:8" s="71" customFormat="1" ht="12.75">
      <c r="A72" s="37">
        <v>1</v>
      </c>
      <c r="B72" s="27" t="s">
        <v>88</v>
      </c>
      <c r="C72" s="17" t="s">
        <v>89</v>
      </c>
      <c r="D72" s="100">
        <v>2200</v>
      </c>
      <c r="E72" s="100"/>
      <c r="F72" s="20">
        <f>D72+E72</f>
        <v>2200</v>
      </c>
      <c r="G72" s="100">
        <v>2200</v>
      </c>
      <c r="H72" s="100"/>
    </row>
    <row r="73" spans="1:8" s="71" customFormat="1" ht="12.75">
      <c r="A73" s="50">
        <v>2</v>
      </c>
      <c r="B73" s="63" t="s">
        <v>90</v>
      </c>
      <c r="C73" s="101" t="s">
        <v>91</v>
      </c>
      <c r="D73" s="102">
        <v>47800</v>
      </c>
      <c r="E73" s="102"/>
      <c r="F73" s="20">
        <f>D73+E73</f>
        <v>47800</v>
      </c>
      <c r="G73" s="102">
        <v>47800</v>
      </c>
      <c r="H73" s="102"/>
    </row>
    <row r="74" spans="1:8" s="71" customFormat="1" ht="12.75">
      <c r="A74" s="96"/>
      <c r="B74" s="97">
        <v>67</v>
      </c>
      <c r="C74" s="103" t="s">
        <v>92</v>
      </c>
      <c r="D74" s="99">
        <f>D75+D76</f>
        <v>250000</v>
      </c>
      <c r="E74" s="99">
        <f>E75+E76</f>
        <v>0</v>
      </c>
      <c r="F74" s="99">
        <f>F75+F76</f>
        <v>250000</v>
      </c>
      <c r="G74" s="99">
        <f>G75+G76</f>
        <v>250000</v>
      </c>
      <c r="H74" s="99">
        <f>H75+H76</f>
        <v>0</v>
      </c>
    </row>
    <row r="75" spans="1:8" s="22" customFormat="1" ht="12.75">
      <c r="A75" s="37">
        <v>1</v>
      </c>
      <c r="B75" s="27" t="s">
        <v>88</v>
      </c>
      <c r="C75" s="17" t="s">
        <v>93</v>
      </c>
      <c r="D75" s="100">
        <v>150000</v>
      </c>
      <c r="E75" s="100"/>
      <c r="F75" s="20">
        <f>D75+E75</f>
        <v>150000</v>
      </c>
      <c r="G75" s="100">
        <v>150000</v>
      </c>
      <c r="H75" s="100"/>
    </row>
    <row r="76" spans="1:8" s="22" customFormat="1" ht="26.25">
      <c r="A76" s="37">
        <v>2</v>
      </c>
      <c r="B76" s="27" t="s">
        <v>90</v>
      </c>
      <c r="C76" s="17" t="s">
        <v>94</v>
      </c>
      <c r="D76" s="100">
        <v>100000</v>
      </c>
      <c r="E76" s="100"/>
      <c r="F76" s="20">
        <f>D76+E76</f>
        <v>100000</v>
      </c>
      <c r="G76" s="100">
        <v>100000</v>
      </c>
      <c r="H76" s="100"/>
    </row>
    <row r="77" spans="1:8" ht="12.75">
      <c r="A77" s="96"/>
      <c r="B77" s="97">
        <v>67</v>
      </c>
      <c r="C77" s="103" t="s">
        <v>95</v>
      </c>
      <c r="D77" s="99">
        <f>SUM(D78:D79)</f>
        <v>60000</v>
      </c>
      <c r="E77" s="99">
        <f>SUM(E78:E79)</f>
        <v>0</v>
      </c>
      <c r="F77" s="99">
        <f>SUM(F78:F79)</f>
        <v>60000</v>
      </c>
      <c r="G77" s="99">
        <f>G78+G79</f>
        <v>60000</v>
      </c>
      <c r="H77" s="99">
        <f>H78+H79</f>
        <v>0</v>
      </c>
    </row>
    <row r="78" spans="1:8" s="22" customFormat="1" ht="12.75">
      <c r="A78" s="50">
        <v>1</v>
      </c>
      <c r="B78" s="63" t="s">
        <v>96</v>
      </c>
      <c r="C78" s="104" t="s">
        <v>97</v>
      </c>
      <c r="D78" s="105">
        <v>50000</v>
      </c>
      <c r="E78" s="105"/>
      <c r="F78" s="20">
        <f>D78+E78</f>
        <v>50000</v>
      </c>
      <c r="G78" s="105">
        <v>50000</v>
      </c>
      <c r="H78" s="100"/>
    </row>
    <row r="79" spans="1:8" s="22" customFormat="1" ht="12.75">
      <c r="A79" s="50">
        <v>2</v>
      </c>
      <c r="B79" s="63" t="s">
        <v>96</v>
      </c>
      <c r="C79" s="104" t="s">
        <v>98</v>
      </c>
      <c r="D79" s="105">
        <v>10000</v>
      </c>
      <c r="E79" s="105"/>
      <c r="F79" s="20">
        <f>D79+E79</f>
        <v>10000</v>
      </c>
      <c r="G79" s="105">
        <v>10000</v>
      </c>
      <c r="H79" s="100"/>
    </row>
    <row r="80" spans="1:8" ht="12.75">
      <c r="A80" s="106"/>
      <c r="B80" s="97">
        <v>67</v>
      </c>
      <c r="C80" s="88" t="s">
        <v>99</v>
      </c>
      <c r="D80" s="78">
        <f>SUM(D81)</f>
        <v>3000</v>
      </c>
      <c r="E80" s="78">
        <f>SUM(E81)</f>
        <v>0</v>
      </c>
      <c r="F80" s="78">
        <f>SUM(F81)</f>
        <v>3000</v>
      </c>
      <c r="G80" s="78">
        <f>G81</f>
        <v>3000</v>
      </c>
      <c r="H80" s="78">
        <f>H81</f>
        <v>0</v>
      </c>
    </row>
    <row r="81" spans="1:8" ht="12.75">
      <c r="A81" s="67" t="s">
        <v>52</v>
      </c>
      <c r="B81" s="68" t="s">
        <v>96</v>
      </c>
      <c r="C81" s="14" t="s">
        <v>100</v>
      </c>
      <c r="D81" s="33">
        <v>3000</v>
      </c>
      <c r="E81" s="33"/>
      <c r="F81" s="20">
        <f>D81+E81</f>
        <v>3000</v>
      </c>
      <c r="G81" s="33">
        <v>3000</v>
      </c>
      <c r="H81" s="33"/>
    </row>
    <row r="82" spans="1:8" ht="26.25">
      <c r="A82" s="107"/>
      <c r="B82" s="97">
        <v>67</v>
      </c>
      <c r="C82" s="88" t="s">
        <v>101</v>
      </c>
      <c r="D82" s="78">
        <f>SUM(D83:D83)</f>
        <v>5000</v>
      </c>
      <c r="E82" s="78">
        <f>SUM(E83:E83)</f>
        <v>0</v>
      </c>
      <c r="F82" s="78">
        <f>SUM(F83:F83)</f>
        <v>5000</v>
      </c>
      <c r="G82" s="78">
        <f>SUM(G83:G83)</f>
        <v>5000</v>
      </c>
      <c r="H82" s="78">
        <f>SUM(H83:H83)</f>
        <v>0</v>
      </c>
    </row>
    <row r="83" spans="1:8" ht="12.75">
      <c r="A83" s="67" t="s">
        <v>52</v>
      </c>
      <c r="B83" s="68" t="s">
        <v>96</v>
      </c>
      <c r="C83" s="14" t="s">
        <v>100</v>
      </c>
      <c r="D83" s="33">
        <v>5000</v>
      </c>
      <c r="E83" s="33"/>
      <c r="F83" s="20">
        <f>D83+E83</f>
        <v>5000</v>
      </c>
      <c r="G83" s="33">
        <v>5000</v>
      </c>
      <c r="H83" s="94"/>
    </row>
    <row r="84" spans="1:8" ht="12.75">
      <c r="A84" s="108"/>
      <c r="B84" s="97">
        <v>67</v>
      </c>
      <c r="C84" s="88" t="s">
        <v>102</v>
      </c>
      <c r="D84" s="99">
        <f>SUM(D85:D86)</f>
        <v>20000</v>
      </c>
      <c r="E84" s="99">
        <f>SUM(E85:E86)</f>
        <v>0</v>
      </c>
      <c r="F84" s="99">
        <f>SUM(F85:F86)</f>
        <v>20000</v>
      </c>
      <c r="G84" s="99">
        <f>SUM(G85:G86)</f>
        <v>20000</v>
      </c>
      <c r="H84" s="99"/>
    </row>
    <row r="85" spans="1:8" s="22" customFormat="1" ht="12.75">
      <c r="A85" s="67" t="s">
        <v>52</v>
      </c>
      <c r="B85" s="68" t="s">
        <v>96</v>
      </c>
      <c r="C85" s="14" t="s">
        <v>103</v>
      </c>
      <c r="D85" s="102">
        <v>10000</v>
      </c>
      <c r="E85" s="102"/>
      <c r="F85" s="20">
        <f>D85+E85</f>
        <v>10000</v>
      </c>
      <c r="G85" s="102">
        <v>10000</v>
      </c>
      <c r="H85" s="100"/>
    </row>
    <row r="86" spans="1:8" s="22" customFormat="1" ht="12.75">
      <c r="A86" s="67" t="s">
        <v>104</v>
      </c>
      <c r="B86" s="68" t="s">
        <v>96</v>
      </c>
      <c r="C86" s="109" t="s">
        <v>105</v>
      </c>
      <c r="D86" s="102">
        <v>10000</v>
      </c>
      <c r="E86" s="102"/>
      <c r="F86" s="20">
        <f>D86+E86</f>
        <v>10000</v>
      </c>
      <c r="G86" s="102">
        <v>10000</v>
      </c>
      <c r="H86" s="100"/>
    </row>
    <row r="87" spans="1:8" ht="31.5" customHeight="1">
      <c r="A87" s="69"/>
      <c r="B87" s="70">
        <v>68</v>
      </c>
      <c r="C87" s="12" t="s">
        <v>106</v>
      </c>
      <c r="D87" s="110">
        <f>D90+D92+D95</f>
        <v>376000</v>
      </c>
      <c r="E87" s="110">
        <f>E90+E92+E95</f>
        <v>0</v>
      </c>
      <c r="F87" s="110">
        <f>F90+F92+F95</f>
        <v>376000</v>
      </c>
      <c r="G87" s="110">
        <f>G90+G92+G95</f>
        <v>376000</v>
      </c>
      <c r="H87" s="110">
        <f>H90+H92+H95</f>
        <v>0</v>
      </c>
    </row>
    <row r="88" spans="1:8" s="22" customFormat="1" ht="12.75">
      <c r="A88" s="37">
        <v>1</v>
      </c>
      <c r="B88" s="27" t="s">
        <v>107</v>
      </c>
      <c r="C88" s="111" t="s">
        <v>108</v>
      </c>
      <c r="D88" s="54">
        <v>60000</v>
      </c>
      <c r="E88" s="54"/>
      <c r="F88" s="20">
        <f>D88+E88</f>
        <v>60000</v>
      </c>
      <c r="G88" s="54">
        <v>60000</v>
      </c>
      <c r="H88" s="111"/>
    </row>
    <row r="89" spans="1:8" s="22" customFormat="1" ht="26.25">
      <c r="A89" s="37">
        <v>2</v>
      </c>
      <c r="B89" s="63" t="s">
        <v>107</v>
      </c>
      <c r="C89" s="112" t="s">
        <v>109</v>
      </c>
      <c r="D89" s="54">
        <v>26000</v>
      </c>
      <c r="E89" s="54"/>
      <c r="F89" s="20">
        <f>D89+E89</f>
        <v>26000</v>
      </c>
      <c r="G89" s="83">
        <v>26000</v>
      </c>
      <c r="H89" s="81"/>
    </row>
    <row r="90" spans="1:8" s="22" customFormat="1" ht="12.75">
      <c r="A90" s="43"/>
      <c r="B90" s="113"/>
      <c r="C90" s="114" t="s">
        <v>110</v>
      </c>
      <c r="D90" s="115">
        <f>SUM(D88:D89)</f>
        <v>86000</v>
      </c>
      <c r="E90" s="115">
        <f>SUM(E88:E89)</f>
        <v>0</v>
      </c>
      <c r="F90" s="115">
        <f>SUM(F88:F89)</f>
        <v>86000</v>
      </c>
      <c r="G90" s="115">
        <f>SUM(G88:G89)</f>
        <v>86000</v>
      </c>
      <c r="H90" s="116"/>
    </row>
    <row r="91" spans="1:8" s="22" customFormat="1" ht="26.25">
      <c r="A91" s="37">
        <v>1</v>
      </c>
      <c r="B91" s="63" t="s">
        <v>111</v>
      </c>
      <c r="C91" s="84" t="s">
        <v>112</v>
      </c>
      <c r="D91" s="83">
        <v>180000</v>
      </c>
      <c r="E91" s="83"/>
      <c r="F91" s="20">
        <f>D91+E91</f>
        <v>180000</v>
      </c>
      <c r="G91" s="117">
        <v>170000</v>
      </c>
      <c r="H91" s="81"/>
    </row>
    <row r="92" spans="1:8" s="71" customFormat="1" ht="12.75">
      <c r="A92" s="118"/>
      <c r="B92" s="113"/>
      <c r="C92" s="114" t="s">
        <v>113</v>
      </c>
      <c r="D92" s="115">
        <f>SUM(D91:D91)</f>
        <v>180000</v>
      </c>
      <c r="E92" s="115">
        <f>SUM(E91:E91)</f>
        <v>0</v>
      </c>
      <c r="F92" s="115">
        <f>SUM(F91:F91)</f>
        <v>180000</v>
      </c>
      <c r="G92" s="115">
        <f>SUM(G91:G91)</f>
        <v>170000</v>
      </c>
      <c r="H92" s="114"/>
    </row>
    <row r="93" spans="1:8" s="71" customFormat="1" ht="26.25">
      <c r="A93" s="37">
        <v>1</v>
      </c>
      <c r="B93" s="63" t="s">
        <v>114</v>
      </c>
      <c r="C93" s="81" t="s">
        <v>115</v>
      </c>
      <c r="D93" s="83">
        <v>20000</v>
      </c>
      <c r="E93" s="83"/>
      <c r="F93" s="20">
        <f>D93+E93</f>
        <v>20000</v>
      </c>
      <c r="G93" s="83">
        <v>30000</v>
      </c>
      <c r="H93" s="81"/>
    </row>
    <row r="94" spans="1:8" s="71" customFormat="1" ht="26.25">
      <c r="A94" s="37">
        <v>13</v>
      </c>
      <c r="B94" s="63" t="s">
        <v>114</v>
      </c>
      <c r="C94" s="117" t="s">
        <v>116</v>
      </c>
      <c r="D94" s="83">
        <v>90000</v>
      </c>
      <c r="E94" s="83"/>
      <c r="F94" s="20">
        <f>D94+E94</f>
        <v>90000</v>
      </c>
      <c r="G94" s="119">
        <v>90000</v>
      </c>
      <c r="H94" s="81"/>
    </row>
    <row r="95" spans="1:8" s="71" customFormat="1" ht="12.75">
      <c r="A95" s="120"/>
      <c r="B95" s="121"/>
      <c r="C95" s="122" t="s">
        <v>117</v>
      </c>
      <c r="D95" s="122">
        <f>D94+D93</f>
        <v>110000</v>
      </c>
      <c r="E95" s="122">
        <f>E94+E93</f>
        <v>0</v>
      </c>
      <c r="F95" s="122">
        <f>F94+F93</f>
        <v>110000</v>
      </c>
      <c r="G95" s="122">
        <f>G94+G93</f>
        <v>120000</v>
      </c>
      <c r="H95" s="122">
        <f>H94+H93</f>
        <v>0</v>
      </c>
    </row>
    <row r="96" spans="1:8" s="71" customFormat="1" ht="18.75" customHeight="1">
      <c r="A96" s="59"/>
      <c r="B96" s="60" t="s">
        <v>118</v>
      </c>
      <c r="C96" s="66" t="s">
        <v>119</v>
      </c>
      <c r="D96" s="110">
        <f>D97+D98+D99</f>
        <v>2500000</v>
      </c>
      <c r="E96" s="110">
        <f>E97+E98+E99</f>
        <v>0</v>
      </c>
      <c r="F96" s="110">
        <f>F97+F98+F99</f>
        <v>2500000</v>
      </c>
      <c r="G96" s="110">
        <f>G97+G98+G99</f>
        <v>2500000</v>
      </c>
      <c r="H96" s="110">
        <f>H97+H98+H99</f>
        <v>0</v>
      </c>
    </row>
    <row r="97" spans="1:8" s="71" customFormat="1" ht="12.75">
      <c r="A97" s="14">
        <v>1</v>
      </c>
      <c r="B97" s="63" t="s">
        <v>41</v>
      </c>
      <c r="C97" s="117" t="s">
        <v>120</v>
      </c>
      <c r="D97" s="102">
        <v>130000</v>
      </c>
      <c r="E97" s="102"/>
      <c r="F97" s="20">
        <f>D97+E97</f>
        <v>130000</v>
      </c>
      <c r="G97" s="33">
        <v>130000</v>
      </c>
      <c r="H97" s="33">
        <v>0</v>
      </c>
    </row>
    <row r="98" spans="1:8" s="71" customFormat="1" ht="26.25">
      <c r="A98" s="14">
        <v>2</v>
      </c>
      <c r="B98" s="63" t="s">
        <v>45</v>
      </c>
      <c r="C98" s="104" t="s">
        <v>121</v>
      </c>
      <c r="D98" s="33">
        <v>1470000</v>
      </c>
      <c r="E98" s="33"/>
      <c r="F98" s="20">
        <f>D98+E98</f>
        <v>1470000</v>
      </c>
      <c r="G98" s="33">
        <v>1470000</v>
      </c>
      <c r="H98" s="33"/>
    </row>
    <row r="99" spans="1:8" s="71" customFormat="1" ht="26.25">
      <c r="A99" s="14">
        <v>3</v>
      </c>
      <c r="B99" s="35" t="s">
        <v>45</v>
      </c>
      <c r="C99" s="112" t="s">
        <v>122</v>
      </c>
      <c r="D99" s="33">
        <v>900000</v>
      </c>
      <c r="E99" s="33"/>
      <c r="F99" s="20">
        <f>D99+E99</f>
        <v>900000</v>
      </c>
      <c r="G99" s="33">
        <v>900000</v>
      </c>
      <c r="H99" s="33"/>
    </row>
  </sheetData>
  <sheetProtection/>
  <autoFilter ref="A4:H99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41732283464567" bottom="0.4330708661417323" header="0.31496062992125984" footer="0.31496062992125984"/>
  <pageSetup orientation="portrait" paperSize="9" scale="90" r:id="rId1"/>
  <headerFooter>
    <oddHeader>&amp;L&amp;"Trebuchet MS,Aldin"&amp;10ROMÂNIA
JUDEŢUL MUREŞ
CONSILIUL JUDEŢEAN&amp;C&amp;"-,Aldin"
&amp;"Trebuchet MS,Aldin"Programul de investiţii pe anul 2014&amp;R&amp;"Trebuchet MS,Aldin"&amp;10ANEXA nr.7a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2014-03-21T07:06:30Z</cp:lastPrinted>
  <dcterms:created xsi:type="dcterms:W3CDTF">2014-03-18T08:17:07Z</dcterms:created>
  <dcterms:modified xsi:type="dcterms:W3CDTF">2014-03-21T13:59:41Z</dcterms:modified>
  <cp:category/>
  <cp:version/>
  <cp:contentType/>
  <cp:contentStatus/>
</cp:coreProperties>
</file>