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6" yWindow="32766" windowWidth="25600" windowHeight="10960" tabRatio="784" activeTab="0"/>
  </bookViews>
  <sheets>
    <sheet name="Anexa " sheetId="1" r:id="rId1"/>
  </sheets>
  <definedNames>
    <definedName name="_xlnm.Print_Area" localSheetId="0">'Anexa '!$A$1:$E$88</definedName>
  </definedNames>
  <calcPr fullCalcOnLoad="1"/>
</workbook>
</file>

<file path=xl/sharedStrings.xml><?xml version="1.0" encoding="utf-8"?>
<sst xmlns="http://schemas.openxmlformats.org/spreadsheetml/2006/main" count="114" uniqueCount="112">
  <si>
    <t>TVA</t>
  </si>
  <si>
    <t>Denumirea capitolelor si subcapitolelor de cheltuieli</t>
  </si>
  <si>
    <t>lei</t>
  </si>
  <si>
    <t>1.1.</t>
  </si>
  <si>
    <t>Obtinerea terenului</t>
  </si>
  <si>
    <t>1.2.</t>
  </si>
  <si>
    <t>Amenajarea terenului</t>
  </si>
  <si>
    <t>1.3.</t>
  </si>
  <si>
    <t>3.2.</t>
  </si>
  <si>
    <t>3.3.</t>
  </si>
  <si>
    <t>4.1.</t>
  </si>
  <si>
    <t>Constructii si instalatii</t>
  </si>
  <si>
    <t>4.2.</t>
  </si>
  <si>
    <t>4.3.</t>
  </si>
  <si>
    <t>4.4.</t>
  </si>
  <si>
    <t>4.5.</t>
  </si>
  <si>
    <t>Dotari</t>
  </si>
  <si>
    <t>4.6.</t>
  </si>
  <si>
    <t>Active necorporale</t>
  </si>
  <si>
    <t>5.1.</t>
  </si>
  <si>
    <t xml:space="preserve">Organizare de santier </t>
  </si>
  <si>
    <t>5.2.</t>
  </si>
  <si>
    <t>5.3.</t>
  </si>
  <si>
    <t>6.1.</t>
  </si>
  <si>
    <t>Pregatirea personalului de exploatare</t>
  </si>
  <si>
    <t>6.2.</t>
  </si>
  <si>
    <t>TOTAL GENERAL</t>
  </si>
  <si>
    <t>Nr. Crt.</t>
  </si>
  <si>
    <t>1.4.</t>
  </si>
  <si>
    <t>Cheltuieli pentru asigurarea utilitatilor necesare obiectivului de investitii</t>
  </si>
  <si>
    <t xml:space="preserve">CAPITOLUL 3 </t>
  </si>
  <si>
    <t>CAPITOLUL 1</t>
  </si>
  <si>
    <t>TOTAL CAPITOL 1</t>
  </si>
  <si>
    <t>CAPITOLUL 2</t>
  </si>
  <si>
    <t>TOTAL CAPITOL 2</t>
  </si>
  <si>
    <t>Cheltuieli pentru proiectare si asistenta tehnica</t>
  </si>
  <si>
    <t>3.1</t>
  </si>
  <si>
    <t>3.1.2. Raport privind impactul asupra mediului</t>
  </si>
  <si>
    <t>3.4</t>
  </si>
  <si>
    <t>Certificarea performantei energetice si auditul energetic al cladirilor</t>
  </si>
  <si>
    <t>3.5</t>
  </si>
  <si>
    <t>3.5.2. Studiu de prefezabilitate</t>
  </si>
  <si>
    <t xml:space="preserve">3.5.5. Verificarea tehnica de calitate a proiectului tehnic si a detaliilor de executie </t>
  </si>
  <si>
    <t>3.5.6.Proiect tehnic si detalii de executie</t>
  </si>
  <si>
    <t>3.6</t>
  </si>
  <si>
    <t>3.7</t>
  </si>
  <si>
    <t>3.7.1. Managementul de proiect pentru obiectivul de investitii</t>
  </si>
  <si>
    <t>3.7.2. Auditul financiar</t>
  </si>
  <si>
    <t>3.8</t>
  </si>
  <si>
    <t>3.8.1. Asistenta tehnica din partea proiectantului</t>
  </si>
  <si>
    <t>3.8.1.1. pe perioada de executie a lucrarilor</t>
  </si>
  <si>
    <t>3.8.2.Dirigentie de santier</t>
  </si>
  <si>
    <t>TOTAL CAPITOL 3</t>
  </si>
  <si>
    <t xml:space="preserve">CAPITOLUL 4 </t>
  </si>
  <si>
    <t>Cheltuieli pentru investitia de baza</t>
  </si>
  <si>
    <t>TOTAL CAPITOL 4</t>
  </si>
  <si>
    <t>CAPITOLUL 5</t>
  </si>
  <si>
    <t>Alte cheltuieli</t>
  </si>
  <si>
    <t>5.1.1.Lucrari de constructii si instalatii aferente organizarii de santier</t>
  </si>
  <si>
    <t>5.2.1. Comisioanele si dobanzile aferente creditului bancii finantatoare</t>
  </si>
  <si>
    <t>5.2.5. Taxe pentru acorduri , avize conforme si autorizatia de construire / desfiintare</t>
  </si>
  <si>
    <t>TOTAL CAPITOL 5</t>
  </si>
  <si>
    <t>CAPITOLUL 6</t>
  </si>
  <si>
    <t xml:space="preserve">Cheltuieli pentru probe tehnologice si teste </t>
  </si>
  <si>
    <t>TOTAL CAPITOL 6</t>
  </si>
  <si>
    <t xml:space="preserve">VALOARE             CU TVA </t>
  </si>
  <si>
    <t>Cheltuieli pentru obtinerea si amenajarea terenului</t>
  </si>
  <si>
    <t>VALOARE               ( fara TVA )</t>
  </si>
  <si>
    <t>Audit de siguranta rutiera</t>
  </si>
  <si>
    <t>Expertiza tehnica</t>
  </si>
  <si>
    <t>5.1.2. Cheltuieli conexe organizarii santierului</t>
  </si>
  <si>
    <t>3.8.1.2. pentru participarea proiectantului la fazele incluse in programul de control al lucrarilor de executie , avizat de catre I.S.C.</t>
  </si>
  <si>
    <t>Montaj utilaje, echipamente tehnolog. si functionale</t>
  </si>
  <si>
    <t>Utilaje , echipamente tehnologice si functionale, care necesita montaj</t>
  </si>
  <si>
    <t>Utilaje , echipamente tehnolog. si functionale, care nu necesita montaj si echip. de transport</t>
  </si>
  <si>
    <t xml:space="preserve">BENEFICIAR / INVESTITOR </t>
  </si>
  <si>
    <t>CONSILIUL JUDETEAN MURES</t>
  </si>
  <si>
    <t>AL OBIECTIVULUI DE INVESTIȚII</t>
  </si>
  <si>
    <t xml:space="preserve">Proiectare si engineering </t>
  </si>
  <si>
    <t>Verificat: Șef seviciu: Oarga Marieta</t>
  </si>
  <si>
    <t>3.1.1. Studii de teren - NEELIGIBIL</t>
  </si>
  <si>
    <t>Documentatii suport si cheltuieli pentru obtinerea de avize, acorduri si autorizatii - NEELIGIBLE</t>
  </si>
  <si>
    <t>Organizarea procedurilor de achizitie publica - NEELIGIBILE</t>
  </si>
  <si>
    <t>Consultanta - NEELIGIBILE</t>
  </si>
  <si>
    <t xml:space="preserve">Asistenta tehnica - NEELIGIBIL </t>
  </si>
  <si>
    <t>Studii - NEELIGIBIL</t>
  </si>
  <si>
    <r>
      <t>Verificat: Director executiv: M</t>
    </r>
    <r>
      <rPr>
        <sz val="11"/>
        <rFont val="Calibri"/>
        <family val="2"/>
      </rPr>
      <t>árton Katalin</t>
    </r>
  </si>
  <si>
    <r>
      <t xml:space="preserve">  ,,Lărgire drum județean DJ 154J Breaza – Voivodeni – Glodeni, km 0+000-0+631 și km 4+726-12+684, județul Mureș</t>
    </r>
    <r>
      <rPr>
        <b/>
        <sz val="10"/>
        <rFont val="Calibri"/>
        <family val="2"/>
      </rPr>
      <t>”</t>
    </r>
  </si>
  <si>
    <t>5.2.2. Cota aferenta ISC pentru controlul calitatii lucrarilor de constructii (0.5%)</t>
  </si>
  <si>
    <t>5.2.3. Cota aferenta ISC pentru controlul statului in amenajarea teritoriului , urbanism si pentru autorizarea lucrarilor de constructii (0.1%)</t>
  </si>
  <si>
    <t>5.2.4. Cota aferenta Casei Sociale a Constructorilor (0.5%)</t>
  </si>
  <si>
    <t>Din care C+M (cp.1.2+1.3+1.4+2+4.1+4.2+5.1.1)</t>
  </si>
  <si>
    <t>Chelt. Div. si neprevazute (1.2+1.3+1.4.+2+3.5+3.8+4)x10%</t>
  </si>
  <si>
    <r>
      <t xml:space="preserve">Cheltuieli pentru relocarea / protectia utilitatilor </t>
    </r>
    <r>
      <rPr>
        <b/>
        <sz val="10"/>
        <rFont val="Calibri"/>
        <family val="2"/>
      </rPr>
      <t>NEELIGIBIL</t>
    </r>
  </si>
  <si>
    <t>Probe tehnologice si teste  NEELIGIBIL</t>
  </si>
  <si>
    <t>Comisioane, cote,taxe , costul creditului - NEELIGIBIL</t>
  </si>
  <si>
    <t>5.4.</t>
  </si>
  <si>
    <r>
      <t>3.5.1. Tema de proiectare -</t>
    </r>
    <r>
      <rPr>
        <b/>
        <sz val="10"/>
        <rFont val="Calibri"/>
        <family val="2"/>
      </rPr>
      <t>NEELIGIBILE</t>
    </r>
  </si>
  <si>
    <t>Eligibil cap.4</t>
  </si>
  <si>
    <t>Neeligibil cap.4</t>
  </si>
  <si>
    <r>
      <t xml:space="preserve">Chelt. pentru informare și publicitate </t>
    </r>
    <r>
      <rPr>
        <b/>
        <sz val="10"/>
        <color indexed="9"/>
        <rFont val="Calibri"/>
        <family val="2"/>
      </rPr>
      <t>- NEELIGIBIL</t>
    </r>
  </si>
  <si>
    <r>
      <t xml:space="preserve">Amenajari pentru protectia mediului si aducerea terenului la starea  initiala </t>
    </r>
    <r>
      <rPr>
        <b/>
        <sz val="10"/>
        <rFont val="Calibri"/>
        <family val="2"/>
      </rPr>
      <t>NEELIGIBIL</t>
    </r>
  </si>
  <si>
    <t>3.1.3. Alte studii specifice
Intocmire documentatie topografica obtinere numar cadastral si inregistrare drum in CF - NEELIGIBIL</t>
  </si>
  <si>
    <r>
      <t xml:space="preserve">3.5.3. Studiu de fezabilitate / Documentatie de avizare a lucrarilor de interventii si deviz general - </t>
    </r>
    <r>
      <rPr>
        <b/>
        <sz val="10"/>
        <rFont val="Calibri"/>
        <family val="2"/>
      </rPr>
      <t>NEELIGIBILE</t>
    </r>
  </si>
  <si>
    <r>
      <t>3.5.4. Documentatiile tehnice necesare in vederea obtinerii avizelor / acordurilor / autorizatiilor -</t>
    </r>
    <r>
      <rPr>
        <b/>
        <sz val="10"/>
        <rFont val="Calibri"/>
        <family val="2"/>
      </rPr>
      <t xml:space="preserve"> NEELIGIBILE</t>
    </r>
  </si>
  <si>
    <t>eligibil</t>
  </si>
  <si>
    <t>neeligibil</t>
  </si>
  <si>
    <t>Intocmit: Togorean Narcisa</t>
  </si>
  <si>
    <t xml:space="preserve">D E V I Z   G E N E R A L  </t>
  </si>
  <si>
    <t>ANEXA</t>
  </si>
  <si>
    <t>la HCJM Nr.</t>
  </si>
  <si>
    <t>____________</t>
  </si>
</sst>
</file>

<file path=xl/styles.xml><?xml version="1.0" encoding="utf-8"?>
<styleSheet xmlns="http://schemas.openxmlformats.org/spreadsheetml/2006/main">
  <numFmts count="4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#,##0\ &quot;RON&quot;;\-#,##0\ &quot;RON&quot;"/>
    <numFmt numFmtId="167" formatCode="#,##0\ &quot;RON&quot;;[Red]\-#,##0\ &quot;RON&quot;"/>
    <numFmt numFmtId="168" formatCode="#,##0.00\ &quot;RON&quot;;\-#,##0.00\ &quot;RON&quot;"/>
    <numFmt numFmtId="169" formatCode="#,##0.00\ &quot;RON&quot;;[Red]\-#,##0.00\ &quot;RON&quot;"/>
    <numFmt numFmtId="170" formatCode="_-* #,##0\ &quot;RON&quot;_-;\-* #,##0\ &quot;RON&quot;_-;_-* &quot;-&quot;\ &quot;RON&quot;_-;_-@_-"/>
    <numFmt numFmtId="171" formatCode="_-* #,##0.00\ &quot;RON&quot;_-;\-* #,##0.00\ &quot;RON&quot;_-;_-* &quot;-&quot;??\ &quot;RON&quot;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000"/>
    <numFmt numFmtId="188" formatCode="[$-F800]dddd\,\ mmmm\ dd\,\ yyyy"/>
    <numFmt numFmtId="189" formatCode="0;[Red]0"/>
    <numFmt numFmtId="190" formatCode="#,##0.000"/>
    <numFmt numFmtId="191" formatCode="0.0000%"/>
    <numFmt numFmtId="192" formatCode="0.000%"/>
    <numFmt numFmtId="193" formatCode="0.00000%"/>
    <numFmt numFmtId="194" formatCode="&quot;Da&quot;;&quot;Da&quot;;&quot;Nu&quot;"/>
    <numFmt numFmtId="195" formatCode="&quot;Adevărat&quot;;&quot;Adevărat&quot;;&quot;Fals&quot;"/>
    <numFmt numFmtId="196" formatCode="&quot;Activat&quot;;&quot;Activat&quot;;&quot;Dezactivat&quot;"/>
    <numFmt numFmtId="197" formatCode="[$¥€-2]\ #,##0.00_);[Red]\([$¥€-2]\ #,##0.00\)"/>
  </numFmts>
  <fonts count="41">
    <font>
      <sz val="10"/>
      <name val="Arial"/>
      <family val="0"/>
    </font>
    <font>
      <b/>
      <sz val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11"/>
      <name val="Trebuchet MS"/>
      <family val="2"/>
    </font>
    <font>
      <b/>
      <sz val="10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180" fontId="3" fillId="33" borderId="0" xfId="0" applyNumberFormat="1" applyFont="1" applyFill="1" applyAlignment="1">
      <alignment/>
    </xf>
    <xf numFmtId="180" fontId="1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80" fontId="3" fillId="0" borderId="0" xfId="0" applyNumberFormat="1" applyFont="1" applyAlignment="1">
      <alignment/>
    </xf>
    <xf numFmtId="180" fontId="1" fillId="0" borderId="0" xfId="0" applyNumberFormat="1" applyFont="1" applyAlignment="1">
      <alignment horizontal="center" vertical="center" wrapText="1"/>
    </xf>
    <xf numFmtId="1" fontId="1" fillId="0" borderId="10" xfId="0" applyNumberFormat="1" applyFont="1" applyBorder="1" applyAlignment="1">
      <alignment horizontal="center"/>
    </xf>
    <xf numFmtId="180" fontId="3" fillId="0" borderId="11" xfId="0" applyNumberFormat="1" applyFont="1" applyBorder="1" applyAlignment="1">
      <alignment/>
    </xf>
    <xf numFmtId="180" fontId="3" fillId="0" borderId="11" xfId="0" applyNumberFormat="1" applyFont="1" applyBorder="1" applyAlignment="1">
      <alignment vertical="center" wrapText="1"/>
    </xf>
    <xf numFmtId="180" fontId="1" fillId="0" borderId="12" xfId="0" applyNumberFormat="1" applyFont="1" applyBorder="1" applyAlignment="1">
      <alignment vertical="center" wrapText="1"/>
    </xf>
    <xf numFmtId="180" fontId="3" fillId="0" borderId="13" xfId="0" applyNumberFormat="1" applyFont="1" applyBorder="1" applyAlignment="1">
      <alignment horizontal="center"/>
    </xf>
    <xf numFmtId="180" fontId="3" fillId="0" borderId="14" xfId="0" applyNumberFormat="1" applyFont="1" applyBorder="1" applyAlignment="1">
      <alignment horizontal="center"/>
    </xf>
    <xf numFmtId="180" fontId="1" fillId="0" borderId="15" xfId="0" applyNumberFormat="1" applyFont="1" applyBorder="1" applyAlignment="1">
      <alignment horizontal="center" vertical="center"/>
    </xf>
    <xf numFmtId="180" fontId="1" fillId="0" borderId="11" xfId="0" applyNumberFormat="1" applyFont="1" applyBorder="1" applyAlignment="1">
      <alignment/>
    </xf>
    <xf numFmtId="180" fontId="1" fillId="0" borderId="11" xfId="0" applyNumberFormat="1" applyFont="1" applyBorder="1" applyAlignment="1">
      <alignment vertical="center" wrapText="1"/>
    </xf>
    <xf numFmtId="180" fontId="1" fillId="0" borderId="14" xfId="0" applyNumberFormat="1" applyFont="1" applyBorder="1" applyAlignment="1">
      <alignment horizontal="center"/>
    </xf>
    <xf numFmtId="180" fontId="1" fillId="0" borderId="14" xfId="0" applyNumberFormat="1" applyFont="1" applyBorder="1" applyAlignment="1">
      <alignment horizontal="center" vertical="center"/>
    </xf>
    <xf numFmtId="180" fontId="3" fillId="0" borderId="11" xfId="0" applyNumberFormat="1" applyFont="1" applyBorder="1" applyAlignment="1">
      <alignment wrapText="1"/>
    </xf>
    <xf numFmtId="180" fontId="1" fillId="0" borderId="16" xfId="0" applyNumberFormat="1" applyFont="1" applyBorder="1" applyAlignment="1">
      <alignment/>
    </xf>
    <xf numFmtId="180" fontId="3" fillId="0" borderId="17" xfId="0" applyNumberFormat="1" applyFont="1" applyBorder="1" applyAlignment="1">
      <alignment/>
    </xf>
    <xf numFmtId="180" fontId="3" fillId="0" borderId="18" xfId="0" applyNumberFormat="1" applyFont="1" applyBorder="1" applyAlignment="1">
      <alignment/>
    </xf>
    <xf numFmtId="180" fontId="3" fillId="0" borderId="18" xfId="0" applyNumberFormat="1" applyFont="1" applyBorder="1" applyAlignment="1">
      <alignment vertical="center" wrapText="1"/>
    </xf>
    <xf numFmtId="180" fontId="3" fillId="0" borderId="19" xfId="0" applyNumberFormat="1" applyFont="1" applyBorder="1" applyAlignment="1">
      <alignment/>
    </xf>
    <xf numFmtId="180" fontId="4" fillId="0" borderId="0" xfId="0" applyNumberFormat="1" applyFont="1" applyAlignment="1">
      <alignment/>
    </xf>
    <xf numFmtId="180" fontId="3" fillId="0" borderId="0" xfId="0" applyNumberFormat="1" applyFont="1" applyFill="1" applyAlignment="1">
      <alignment/>
    </xf>
    <xf numFmtId="180" fontId="1" fillId="0" borderId="20" xfId="0" applyNumberFormat="1" applyFont="1" applyBorder="1" applyAlignment="1">
      <alignment/>
    </xf>
    <xf numFmtId="180" fontId="1" fillId="33" borderId="21" xfId="0" applyNumberFormat="1" applyFont="1" applyFill="1" applyBorder="1" applyAlignment="1">
      <alignment/>
    </xf>
    <xf numFmtId="180" fontId="3" fillId="0" borderId="22" xfId="0" applyNumberFormat="1" applyFont="1" applyBorder="1" applyAlignment="1">
      <alignment horizontal="center"/>
    </xf>
    <xf numFmtId="180" fontId="1" fillId="0" borderId="23" xfId="0" applyNumberFormat="1" applyFont="1" applyBorder="1" applyAlignment="1">
      <alignment/>
    </xf>
    <xf numFmtId="4" fontId="1" fillId="0" borderId="12" xfId="0" applyNumberFormat="1" applyFont="1" applyBorder="1" applyAlignment="1">
      <alignment horizontal="center"/>
    </xf>
    <xf numFmtId="180" fontId="3" fillId="0" borderId="17" xfId="0" applyNumberFormat="1" applyFont="1" applyFill="1" applyBorder="1" applyAlignment="1">
      <alignment/>
    </xf>
    <xf numFmtId="180" fontId="3" fillId="0" borderId="19" xfId="0" applyNumberFormat="1" applyFont="1" applyFill="1" applyBorder="1" applyAlignment="1">
      <alignment/>
    </xf>
    <xf numFmtId="4" fontId="3" fillId="0" borderId="11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33" borderId="0" xfId="0" applyNumberFormat="1" applyFont="1" applyFill="1" applyAlignment="1">
      <alignment horizontal="center"/>
    </xf>
    <xf numFmtId="4" fontId="1" fillId="0" borderId="24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3" fillId="0" borderId="25" xfId="0" applyNumberFormat="1" applyFont="1" applyBorder="1" applyAlignment="1">
      <alignment horizontal="center"/>
    </xf>
    <xf numFmtId="4" fontId="3" fillId="0" borderId="26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3" fillId="0" borderId="27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4" fontId="1" fillId="0" borderId="28" xfId="0" applyNumberFormat="1" applyFont="1" applyBorder="1" applyAlignment="1">
      <alignment horizontal="center"/>
    </xf>
    <xf numFmtId="4" fontId="3" fillId="0" borderId="29" xfId="0" applyNumberFormat="1" applyFont="1" applyFill="1" applyBorder="1" applyAlignment="1">
      <alignment horizontal="center"/>
    </xf>
    <xf numFmtId="4" fontId="3" fillId="0" borderId="26" xfId="0" applyNumberFormat="1" applyFont="1" applyFill="1" applyBorder="1" applyAlignment="1">
      <alignment horizont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180" fontId="3" fillId="33" borderId="18" xfId="0" applyNumberFormat="1" applyFont="1" applyFill="1" applyBorder="1" applyAlignment="1">
      <alignment vertical="center" wrapText="1"/>
    </xf>
    <xf numFmtId="180" fontId="3" fillId="33" borderId="18" xfId="0" applyNumberFormat="1" applyFont="1" applyFill="1" applyBorder="1" applyAlignment="1">
      <alignment/>
    </xf>
    <xf numFmtId="4" fontId="3" fillId="33" borderId="11" xfId="0" applyNumberFormat="1" applyFont="1" applyFill="1" applyBorder="1" applyAlignment="1">
      <alignment horizontal="center"/>
    </xf>
    <xf numFmtId="180" fontId="1" fillId="33" borderId="25" xfId="0" applyNumberFormat="1" applyFont="1" applyFill="1" applyBorder="1" applyAlignment="1">
      <alignment/>
    </xf>
    <xf numFmtId="180" fontId="3" fillId="33" borderId="11" xfId="0" applyNumberFormat="1" applyFont="1" applyFill="1" applyBorder="1" applyAlignment="1">
      <alignment wrapText="1"/>
    </xf>
    <xf numFmtId="180" fontId="3" fillId="33" borderId="30" xfId="0" applyNumberFormat="1" applyFont="1" applyFill="1" applyBorder="1" applyAlignment="1">
      <alignment/>
    </xf>
    <xf numFmtId="180" fontId="1" fillId="33" borderId="31" xfId="0" applyNumberFormat="1" applyFont="1" applyFill="1" applyBorder="1" applyAlignment="1">
      <alignment horizontal="center"/>
    </xf>
    <xf numFmtId="180" fontId="1" fillId="33" borderId="32" xfId="0" applyNumberFormat="1" applyFont="1" applyFill="1" applyBorder="1" applyAlignment="1">
      <alignment horizontal="center"/>
    </xf>
    <xf numFmtId="180" fontId="3" fillId="33" borderId="14" xfId="0" applyNumberFormat="1" applyFont="1" applyFill="1" applyBorder="1" applyAlignment="1">
      <alignment/>
    </xf>
    <xf numFmtId="180" fontId="3" fillId="33" borderId="33" xfId="0" applyNumberFormat="1" applyFont="1" applyFill="1" applyBorder="1" applyAlignment="1">
      <alignment wrapText="1"/>
    </xf>
    <xf numFmtId="4" fontId="3" fillId="33" borderId="0" xfId="0" applyNumberFormat="1" applyFont="1" applyFill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4" fontId="3" fillId="0" borderId="27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4" fontId="3" fillId="33" borderId="30" xfId="0" applyNumberFormat="1" applyFont="1" applyFill="1" applyBorder="1" applyAlignment="1">
      <alignment horizontal="center"/>
    </xf>
    <xf numFmtId="4" fontId="1" fillId="33" borderId="25" xfId="0" applyNumberFormat="1" applyFont="1" applyFill="1" applyBorder="1" applyAlignment="1">
      <alignment horizontal="center"/>
    </xf>
    <xf numFmtId="4" fontId="1" fillId="0" borderId="34" xfId="0" applyNumberFormat="1" applyFont="1" applyBorder="1" applyAlignment="1">
      <alignment horizontal="center"/>
    </xf>
    <xf numFmtId="4" fontId="3" fillId="0" borderId="35" xfId="0" applyNumberFormat="1" applyFont="1" applyBorder="1" applyAlignment="1">
      <alignment horizontal="center"/>
    </xf>
    <xf numFmtId="4" fontId="3" fillId="0" borderId="36" xfId="0" applyNumberFormat="1" applyFont="1" applyBorder="1" applyAlignment="1">
      <alignment horizontal="center"/>
    </xf>
    <xf numFmtId="4" fontId="3" fillId="0" borderId="37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/>
    </xf>
    <xf numFmtId="4" fontId="1" fillId="0" borderId="38" xfId="0" applyNumberFormat="1" applyFont="1" applyBorder="1" applyAlignment="1">
      <alignment/>
    </xf>
    <xf numFmtId="4" fontId="1" fillId="0" borderId="39" xfId="0" applyNumberFormat="1" applyFont="1" applyBorder="1" applyAlignment="1">
      <alignment horizontal="center"/>
    </xf>
    <xf numFmtId="4" fontId="3" fillId="33" borderId="36" xfId="0" applyNumberFormat="1" applyFont="1" applyFill="1" applyBorder="1" applyAlignment="1">
      <alignment horizontal="center"/>
    </xf>
    <xf numFmtId="4" fontId="3" fillId="33" borderId="40" xfId="0" applyNumberFormat="1" applyFont="1" applyFill="1" applyBorder="1" applyAlignment="1">
      <alignment horizontal="center"/>
    </xf>
    <xf numFmtId="4" fontId="3" fillId="0" borderId="41" xfId="0" applyNumberFormat="1" applyFont="1" applyBorder="1" applyAlignment="1">
      <alignment horizontal="center" vertical="center"/>
    </xf>
    <xf numFmtId="4" fontId="1" fillId="0" borderId="41" xfId="0" applyNumberFormat="1" applyFont="1" applyBorder="1" applyAlignment="1">
      <alignment horizontal="center"/>
    </xf>
    <xf numFmtId="4" fontId="3" fillId="0" borderId="42" xfId="0" applyNumberFormat="1" applyFont="1" applyBorder="1" applyAlignment="1">
      <alignment horizontal="center"/>
    </xf>
    <xf numFmtId="4" fontId="3" fillId="0" borderId="42" xfId="0" applyNumberFormat="1" applyFont="1" applyFill="1" applyBorder="1" applyAlignment="1">
      <alignment horizontal="center"/>
    </xf>
    <xf numFmtId="4" fontId="3" fillId="0" borderId="37" xfId="0" applyNumberFormat="1" applyFont="1" applyFill="1" applyBorder="1" applyAlignment="1">
      <alignment horizontal="center"/>
    </xf>
    <xf numFmtId="4" fontId="3" fillId="0" borderId="36" xfId="0" applyNumberFormat="1" applyFont="1" applyBorder="1" applyAlignment="1">
      <alignment horizontal="center" vertical="center"/>
    </xf>
    <xf numFmtId="4" fontId="1" fillId="33" borderId="35" xfId="0" applyNumberFormat="1" applyFont="1" applyFill="1" applyBorder="1" applyAlignment="1">
      <alignment horizontal="center"/>
    </xf>
    <xf numFmtId="4" fontId="3" fillId="33" borderId="11" xfId="0" applyNumberFormat="1" applyFont="1" applyFill="1" applyBorder="1" applyAlignment="1">
      <alignment horizontal="center" vertical="center"/>
    </xf>
    <xf numFmtId="4" fontId="3" fillId="33" borderId="36" xfId="0" applyNumberFormat="1" applyFont="1" applyFill="1" applyBorder="1" applyAlignment="1">
      <alignment horizontal="center" vertical="center"/>
    </xf>
    <xf numFmtId="180" fontId="1" fillId="33" borderId="32" xfId="0" applyNumberFormat="1" applyFont="1" applyFill="1" applyBorder="1" applyAlignment="1">
      <alignment horizontal="center" vertical="top"/>
    </xf>
    <xf numFmtId="180" fontId="1" fillId="33" borderId="29" xfId="0" applyNumberFormat="1" applyFont="1" applyFill="1" applyBorder="1" applyAlignment="1">
      <alignment/>
    </xf>
    <xf numFmtId="4" fontId="3" fillId="33" borderId="29" xfId="0" applyNumberFormat="1" applyFont="1" applyFill="1" applyBorder="1" applyAlignment="1">
      <alignment horizontal="center"/>
    </xf>
    <xf numFmtId="4" fontId="3" fillId="33" borderId="42" xfId="0" applyNumberFormat="1" applyFont="1" applyFill="1" applyBorder="1" applyAlignment="1">
      <alignment horizontal="center"/>
    </xf>
    <xf numFmtId="4" fontId="3" fillId="33" borderId="0" xfId="0" applyNumberFormat="1" applyFont="1" applyFill="1" applyBorder="1" applyAlignment="1">
      <alignment/>
    </xf>
    <xf numFmtId="180" fontId="2" fillId="33" borderId="0" xfId="0" applyNumberFormat="1" applyFont="1" applyFill="1" applyBorder="1" applyAlignment="1">
      <alignment/>
    </xf>
    <xf numFmtId="180" fontId="3" fillId="33" borderId="22" xfId="0" applyNumberFormat="1" applyFont="1" applyFill="1" applyBorder="1" applyAlignment="1">
      <alignment wrapText="1"/>
    </xf>
    <xf numFmtId="4" fontId="3" fillId="33" borderId="26" xfId="0" applyNumberFormat="1" applyFont="1" applyFill="1" applyBorder="1" applyAlignment="1">
      <alignment horizontal="center"/>
    </xf>
    <xf numFmtId="180" fontId="3" fillId="33" borderId="43" xfId="0" applyNumberFormat="1" applyFont="1" applyFill="1" applyBorder="1" applyAlignment="1">
      <alignment/>
    </xf>
    <xf numFmtId="180" fontId="1" fillId="33" borderId="10" xfId="0" applyNumberFormat="1" applyFont="1" applyFill="1" applyBorder="1" applyAlignment="1">
      <alignment horizontal="center" vertical="top"/>
    </xf>
    <xf numFmtId="180" fontId="3" fillId="33" borderId="14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180" fontId="3" fillId="34" borderId="26" xfId="0" applyNumberFormat="1" applyFont="1" applyFill="1" applyBorder="1" applyAlignment="1">
      <alignment/>
    </xf>
    <xf numFmtId="4" fontId="3" fillId="34" borderId="26" xfId="0" applyNumberFormat="1" applyFont="1" applyFill="1" applyBorder="1" applyAlignment="1">
      <alignment horizontal="center"/>
    </xf>
    <xf numFmtId="4" fontId="3" fillId="34" borderId="37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/>
    </xf>
    <xf numFmtId="4" fontId="1" fillId="34" borderId="11" xfId="0" applyNumberFormat="1" applyFont="1" applyFill="1" applyBorder="1" applyAlignment="1">
      <alignment horizontal="center"/>
    </xf>
    <xf numFmtId="180" fontId="3" fillId="34" borderId="17" xfId="0" applyNumberFormat="1" applyFont="1" applyFill="1" applyBorder="1" applyAlignment="1">
      <alignment/>
    </xf>
    <xf numFmtId="4" fontId="3" fillId="34" borderId="29" xfId="0" applyNumberFormat="1" applyFont="1" applyFill="1" applyBorder="1" applyAlignment="1">
      <alignment horizontal="center"/>
    </xf>
    <xf numFmtId="4" fontId="3" fillId="34" borderId="42" xfId="0" applyNumberFormat="1" applyFont="1" applyFill="1" applyBorder="1" applyAlignment="1">
      <alignment horizontal="center"/>
    </xf>
    <xf numFmtId="4" fontId="1" fillId="34" borderId="11" xfId="0" applyNumberFormat="1" applyFont="1" applyFill="1" applyBorder="1" applyAlignment="1">
      <alignment/>
    </xf>
    <xf numFmtId="180" fontId="3" fillId="34" borderId="18" xfId="0" applyNumberFormat="1" applyFont="1" applyFill="1" applyBorder="1" applyAlignment="1">
      <alignment vertical="center" wrapText="1"/>
    </xf>
    <xf numFmtId="180" fontId="1" fillId="34" borderId="44" xfId="0" applyNumberFormat="1" applyFont="1" applyFill="1" applyBorder="1" applyAlignment="1">
      <alignment horizontal="left"/>
    </xf>
    <xf numFmtId="4" fontId="1" fillId="34" borderId="12" xfId="0" applyNumberFormat="1" applyFont="1" applyFill="1" applyBorder="1" applyAlignment="1">
      <alignment horizontal="center"/>
    </xf>
    <xf numFmtId="180" fontId="1" fillId="34" borderId="16" xfId="0" applyNumberFormat="1" applyFont="1" applyFill="1" applyBorder="1" applyAlignment="1">
      <alignment vertical="center" wrapText="1"/>
    </xf>
    <xf numFmtId="180" fontId="1" fillId="34" borderId="45" xfId="0" applyNumberFormat="1" applyFont="1" applyFill="1" applyBorder="1" applyAlignment="1">
      <alignment/>
    </xf>
    <xf numFmtId="4" fontId="3" fillId="34" borderId="11" xfId="0" applyNumberFormat="1" applyFont="1" applyFill="1" applyBorder="1" applyAlignment="1">
      <alignment horizontal="center" vertical="center"/>
    </xf>
    <xf numFmtId="4" fontId="3" fillId="34" borderId="36" xfId="0" applyNumberFormat="1" applyFont="1" applyFill="1" applyBorder="1" applyAlignment="1">
      <alignment horizontal="center" vertical="center"/>
    </xf>
    <xf numFmtId="180" fontId="3" fillId="34" borderId="26" xfId="0" applyNumberFormat="1" applyFont="1" applyFill="1" applyBorder="1" applyAlignment="1">
      <alignment wrapText="1"/>
    </xf>
    <xf numFmtId="4" fontId="3" fillId="34" borderId="11" xfId="0" applyNumberFormat="1" applyFont="1" applyFill="1" applyBorder="1" applyAlignment="1">
      <alignment horizontal="center"/>
    </xf>
    <xf numFmtId="4" fontId="3" fillId="34" borderId="36" xfId="0" applyNumberFormat="1" applyFont="1" applyFill="1" applyBorder="1" applyAlignment="1">
      <alignment horizontal="center"/>
    </xf>
    <xf numFmtId="180" fontId="1" fillId="34" borderId="12" xfId="0" applyNumberFormat="1" applyFont="1" applyFill="1" applyBorder="1" applyAlignment="1">
      <alignment/>
    </xf>
    <xf numFmtId="180" fontId="1" fillId="34" borderId="16" xfId="0" applyNumberFormat="1" applyFont="1" applyFill="1" applyBorder="1" applyAlignment="1">
      <alignment/>
    </xf>
    <xf numFmtId="4" fontId="1" fillId="34" borderId="41" xfId="0" applyNumberFormat="1" applyFont="1" applyFill="1" applyBorder="1" applyAlignment="1">
      <alignment horizontal="center"/>
    </xf>
    <xf numFmtId="180" fontId="1" fillId="34" borderId="25" xfId="0" applyNumberFormat="1" applyFont="1" applyFill="1" applyBorder="1" applyAlignment="1">
      <alignment/>
    </xf>
    <xf numFmtId="4" fontId="1" fillId="34" borderId="25" xfId="0" applyNumberFormat="1" applyFont="1" applyFill="1" applyBorder="1" applyAlignment="1">
      <alignment horizontal="center"/>
    </xf>
    <xf numFmtId="4" fontId="1" fillId="34" borderId="35" xfId="0" applyNumberFormat="1" applyFont="1" applyFill="1" applyBorder="1" applyAlignment="1">
      <alignment horizontal="center"/>
    </xf>
    <xf numFmtId="4" fontId="1" fillId="33" borderId="0" xfId="0" applyNumberFormat="1" applyFont="1" applyFill="1" applyAlignment="1">
      <alignment/>
    </xf>
    <xf numFmtId="0" fontId="5" fillId="0" borderId="0" xfId="0" applyFont="1" applyAlignment="1">
      <alignment/>
    </xf>
    <xf numFmtId="180" fontId="1" fillId="0" borderId="22" xfId="0" applyNumberFormat="1" applyFont="1" applyBorder="1" applyAlignment="1">
      <alignment horizontal="center"/>
    </xf>
    <xf numFmtId="180" fontId="1" fillId="0" borderId="26" xfId="0" applyNumberFormat="1" applyFont="1" applyBorder="1" applyAlignment="1">
      <alignment/>
    </xf>
    <xf numFmtId="4" fontId="1" fillId="0" borderId="30" xfId="0" applyNumberFormat="1" applyFont="1" applyBorder="1" applyAlignment="1">
      <alignment horizontal="center"/>
    </xf>
    <xf numFmtId="180" fontId="1" fillId="35" borderId="11" xfId="0" applyNumberFormat="1" applyFont="1" applyFill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180" fontId="1" fillId="34" borderId="11" xfId="0" applyNumberFormat="1" applyFont="1" applyFill="1" applyBorder="1" applyAlignment="1">
      <alignment/>
    </xf>
    <xf numFmtId="180" fontId="3" fillId="34" borderId="0" xfId="0" applyNumberFormat="1" applyFont="1" applyFill="1" applyAlignment="1">
      <alignment/>
    </xf>
    <xf numFmtId="4" fontId="3" fillId="34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180" fontId="3" fillId="0" borderId="26" xfId="0" applyNumberFormat="1" applyFont="1" applyBorder="1" applyAlignment="1">
      <alignment vertical="center" wrapText="1"/>
    </xf>
    <xf numFmtId="4" fontId="3" fillId="0" borderId="26" xfId="0" applyNumberFormat="1" applyFont="1" applyBorder="1" applyAlignment="1">
      <alignment horizontal="center" vertical="center"/>
    </xf>
    <xf numFmtId="180" fontId="1" fillId="0" borderId="44" xfId="0" applyNumberFormat="1" applyFont="1" applyBorder="1" applyAlignment="1">
      <alignment horizontal="center"/>
    </xf>
    <xf numFmtId="180" fontId="1" fillId="33" borderId="12" xfId="0" applyNumberFormat="1" applyFont="1" applyFill="1" applyBorder="1" applyAlignment="1">
      <alignment/>
    </xf>
    <xf numFmtId="4" fontId="1" fillId="33" borderId="12" xfId="0" applyNumberFormat="1" applyFont="1" applyFill="1" applyBorder="1" applyAlignment="1">
      <alignment horizontal="center"/>
    </xf>
    <xf numFmtId="4" fontId="1" fillId="33" borderId="41" xfId="0" applyNumberFormat="1" applyFont="1" applyFill="1" applyBorder="1" applyAlignment="1">
      <alignment horizontal="center"/>
    </xf>
    <xf numFmtId="180" fontId="1" fillId="35" borderId="12" xfId="0" applyNumberFormat="1" applyFont="1" applyFill="1" applyBorder="1" applyAlignment="1">
      <alignment/>
    </xf>
    <xf numFmtId="4" fontId="1" fillId="35" borderId="12" xfId="0" applyNumberFormat="1" applyFont="1" applyFill="1" applyBorder="1" applyAlignment="1">
      <alignment horizontal="center"/>
    </xf>
    <xf numFmtId="4" fontId="1" fillId="35" borderId="41" xfId="0" applyNumberFormat="1" applyFont="1" applyFill="1" applyBorder="1" applyAlignment="1">
      <alignment horizontal="center"/>
    </xf>
    <xf numFmtId="180" fontId="1" fillId="0" borderId="29" xfId="0" applyNumberFormat="1" applyFont="1" applyBorder="1" applyAlignment="1">
      <alignment horizontal="center"/>
    </xf>
    <xf numFmtId="180" fontId="1" fillId="0" borderId="29" xfId="0" applyNumberFormat="1" applyFont="1" applyBorder="1" applyAlignment="1">
      <alignment/>
    </xf>
    <xf numFmtId="180" fontId="2" fillId="33" borderId="0" xfId="0" applyNumberFormat="1" applyFont="1" applyFill="1" applyBorder="1" applyAlignment="1">
      <alignment/>
    </xf>
    <xf numFmtId="180" fontId="3" fillId="0" borderId="0" xfId="0" applyNumberFormat="1" applyFont="1" applyAlignment="1">
      <alignment horizontal="center"/>
    </xf>
    <xf numFmtId="4" fontId="1" fillId="0" borderId="29" xfId="0" applyNumberFormat="1" applyFont="1" applyFill="1" applyBorder="1" applyAlignment="1">
      <alignment horizontal="center"/>
    </xf>
    <xf numFmtId="180" fontId="3" fillId="0" borderId="0" xfId="0" applyNumberFormat="1" applyFont="1" applyAlignment="1">
      <alignment horizontal="center"/>
    </xf>
    <xf numFmtId="180" fontId="1" fillId="0" borderId="0" xfId="0" applyNumberFormat="1" applyFont="1" applyAlignment="1">
      <alignment horizontal="center" wrapText="1"/>
    </xf>
    <xf numFmtId="180" fontId="1" fillId="0" borderId="0" xfId="0" applyNumberFormat="1" applyFont="1" applyAlignment="1">
      <alignment horizontal="center" wrapText="1"/>
    </xf>
    <xf numFmtId="180" fontId="3" fillId="35" borderId="0" xfId="0" applyNumberFormat="1" applyFont="1" applyFill="1" applyAlignment="1">
      <alignment horizontal="center"/>
    </xf>
    <xf numFmtId="180" fontId="1" fillId="0" borderId="46" xfId="0" applyNumberFormat="1" applyFont="1" applyBorder="1" applyAlignment="1">
      <alignment horizontal="center" vertical="center" wrapText="1"/>
    </xf>
    <xf numFmtId="180" fontId="1" fillId="0" borderId="34" xfId="0" applyNumberFormat="1" applyFont="1" applyBorder="1" applyAlignment="1">
      <alignment horizontal="center" vertical="center" wrapText="1"/>
    </xf>
    <xf numFmtId="180" fontId="1" fillId="33" borderId="47" xfId="0" applyNumberFormat="1" applyFont="1" applyFill="1" applyBorder="1" applyAlignment="1">
      <alignment horizontal="left"/>
    </xf>
    <xf numFmtId="180" fontId="1" fillId="33" borderId="48" xfId="0" applyNumberFormat="1" applyFont="1" applyFill="1" applyBorder="1" applyAlignment="1">
      <alignment horizontal="left"/>
    </xf>
    <xf numFmtId="180" fontId="1" fillId="33" borderId="49" xfId="0" applyNumberFormat="1" applyFont="1" applyFill="1" applyBorder="1" applyAlignment="1">
      <alignment horizontal="left"/>
    </xf>
    <xf numFmtId="180" fontId="1" fillId="33" borderId="20" xfId="0" applyNumberFormat="1" applyFont="1" applyFill="1" applyBorder="1" applyAlignment="1">
      <alignment horizontal="left"/>
    </xf>
    <xf numFmtId="180" fontId="1" fillId="33" borderId="50" xfId="0" applyNumberFormat="1" applyFont="1" applyFill="1" applyBorder="1" applyAlignment="1">
      <alignment horizontal="left"/>
    </xf>
    <xf numFmtId="180" fontId="1" fillId="33" borderId="51" xfId="0" applyNumberFormat="1" applyFont="1" applyFill="1" applyBorder="1" applyAlignment="1">
      <alignment horizontal="left"/>
    </xf>
    <xf numFmtId="180" fontId="1" fillId="0" borderId="11" xfId="0" applyNumberFormat="1" applyFont="1" applyBorder="1" applyAlignment="1">
      <alignment horizontal="left"/>
    </xf>
    <xf numFmtId="180" fontId="1" fillId="0" borderId="24" xfId="0" applyNumberFormat="1" applyFont="1" applyBorder="1" applyAlignment="1">
      <alignment horizontal="left"/>
    </xf>
    <xf numFmtId="180" fontId="1" fillId="0" borderId="28" xfId="0" applyNumberFormat="1" applyFont="1" applyBorder="1" applyAlignment="1">
      <alignment horizontal="left"/>
    </xf>
    <xf numFmtId="180" fontId="1" fillId="0" borderId="20" xfId="0" applyNumberFormat="1" applyFont="1" applyBorder="1" applyAlignment="1">
      <alignment horizontal="left"/>
    </xf>
    <xf numFmtId="180" fontId="1" fillId="0" borderId="50" xfId="0" applyNumberFormat="1" applyFont="1" applyBorder="1" applyAlignment="1">
      <alignment horizontal="left"/>
    </xf>
    <xf numFmtId="180" fontId="1" fillId="0" borderId="51" xfId="0" applyNumberFormat="1" applyFont="1" applyBorder="1" applyAlignment="1">
      <alignment horizontal="left"/>
    </xf>
    <xf numFmtId="180" fontId="1" fillId="0" borderId="46" xfId="0" applyNumberFormat="1" applyFont="1" applyBorder="1" applyAlignment="1">
      <alignment horizontal="center" vertical="top"/>
    </xf>
    <xf numFmtId="180" fontId="1" fillId="0" borderId="52" xfId="0" applyNumberFormat="1" applyFont="1" applyBorder="1" applyAlignment="1">
      <alignment horizontal="center" vertical="top"/>
    </xf>
    <xf numFmtId="180" fontId="1" fillId="0" borderId="34" xfId="0" applyNumberFormat="1" applyFont="1" applyBorder="1" applyAlignment="1">
      <alignment horizontal="center" vertical="top"/>
    </xf>
    <xf numFmtId="180" fontId="1" fillId="0" borderId="46" xfId="0" applyNumberFormat="1" applyFont="1" applyFill="1" applyBorder="1" applyAlignment="1">
      <alignment horizontal="center" vertical="top"/>
    </xf>
    <xf numFmtId="180" fontId="1" fillId="0" borderId="52" xfId="0" applyNumberFormat="1" applyFont="1" applyFill="1" applyBorder="1" applyAlignment="1">
      <alignment horizontal="center" vertical="top"/>
    </xf>
    <xf numFmtId="180" fontId="1" fillId="0" borderId="34" xfId="0" applyNumberFormat="1" applyFont="1" applyFill="1" applyBorder="1" applyAlignment="1">
      <alignment horizontal="center" vertical="top"/>
    </xf>
    <xf numFmtId="180" fontId="1" fillId="0" borderId="53" xfId="0" applyNumberFormat="1" applyFont="1" applyBorder="1" applyAlignment="1">
      <alignment horizontal="left"/>
    </xf>
    <xf numFmtId="180" fontId="1" fillId="0" borderId="0" xfId="0" applyNumberFormat="1" applyFont="1" applyBorder="1" applyAlignment="1">
      <alignment horizontal="left"/>
    </xf>
    <xf numFmtId="180" fontId="1" fillId="34" borderId="47" xfId="0" applyNumberFormat="1" applyFont="1" applyFill="1" applyBorder="1" applyAlignment="1">
      <alignment horizontal="left"/>
    </xf>
    <xf numFmtId="180" fontId="1" fillId="34" borderId="48" xfId="0" applyNumberFormat="1" applyFont="1" applyFill="1" applyBorder="1" applyAlignment="1">
      <alignment horizontal="left"/>
    </xf>
    <xf numFmtId="180" fontId="1" fillId="33" borderId="0" xfId="0" applyNumberFormat="1" applyFont="1" applyFill="1" applyBorder="1" applyAlignment="1">
      <alignment horizontal="left"/>
    </xf>
    <xf numFmtId="180" fontId="1" fillId="33" borderId="54" xfId="0" applyNumberFormat="1" applyFont="1" applyFill="1" applyBorder="1" applyAlignment="1">
      <alignment horizontal="left"/>
    </xf>
    <xf numFmtId="180" fontId="1" fillId="0" borderId="54" xfId="0" applyNumberFormat="1" applyFont="1" applyBorder="1" applyAlignment="1">
      <alignment horizontal="left"/>
    </xf>
    <xf numFmtId="180" fontId="1" fillId="0" borderId="29" xfId="0" applyNumberFormat="1" applyFont="1" applyBorder="1" applyAlignment="1">
      <alignment horizontal="left"/>
    </xf>
    <xf numFmtId="180" fontId="1" fillId="33" borderId="15" xfId="0" applyNumberFormat="1" applyFont="1" applyFill="1" applyBorder="1" applyAlignment="1">
      <alignment horizontal="center" vertical="top"/>
    </xf>
    <xf numFmtId="180" fontId="1" fillId="33" borderId="32" xfId="0" applyNumberFormat="1" applyFont="1" applyFill="1" applyBorder="1" applyAlignment="1">
      <alignment horizontal="center" vertical="top"/>
    </xf>
    <xf numFmtId="180" fontId="1" fillId="33" borderId="31" xfId="0" applyNumberFormat="1" applyFont="1" applyFill="1" applyBorder="1" applyAlignment="1">
      <alignment horizontal="center" vertical="top"/>
    </xf>
    <xf numFmtId="180" fontId="1" fillId="0" borderId="15" xfId="0" applyNumberFormat="1" applyFont="1" applyBorder="1" applyAlignment="1">
      <alignment horizontal="center" vertical="top"/>
    </xf>
    <xf numFmtId="180" fontId="1" fillId="0" borderId="32" xfId="0" applyNumberFormat="1" applyFont="1" applyBorder="1" applyAlignment="1">
      <alignment horizontal="center" vertical="top"/>
    </xf>
    <xf numFmtId="180" fontId="1" fillId="0" borderId="44" xfId="0" applyNumberFormat="1" applyFont="1" applyBorder="1" applyAlignment="1">
      <alignment horizontal="left"/>
    </xf>
    <xf numFmtId="180" fontId="1" fillId="0" borderId="12" xfId="0" applyNumberFormat="1" applyFont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zoomScale="154" zoomScaleNormal="154" zoomScalePageLayoutView="0" workbookViewId="0" topLeftCell="A70">
      <selection activeCell="E83" sqref="E83:E84"/>
    </sheetView>
  </sheetViews>
  <sheetFormatPr defaultColWidth="9.140625" defaultRowHeight="12.75"/>
  <cols>
    <col min="1" max="1" width="11.140625" style="4" customWidth="1"/>
    <col min="2" max="2" width="52.8515625" style="4" customWidth="1"/>
    <col min="3" max="3" width="13.8515625" style="34" bestFit="1" customWidth="1"/>
    <col min="4" max="4" width="12.57421875" style="33" bestFit="1" customWidth="1"/>
    <col min="5" max="5" width="12.8515625" style="33" customWidth="1"/>
    <col min="6" max="6" width="9.140625" style="4" customWidth="1"/>
    <col min="7" max="7" width="10.57421875" style="4" bestFit="1" customWidth="1"/>
    <col min="8" max="16384" width="9.140625" style="4" customWidth="1"/>
  </cols>
  <sheetData>
    <row r="1" spans="1:4" s="1" customFormat="1" ht="12.75">
      <c r="A1" s="1" t="s">
        <v>75</v>
      </c>
      <c r="C1" s="36"/>
      <c r="D1" s="122" t="s">
        <v>109</v>
      </c>
    </row>
    <row r="2" spans="1:5" s="1" customFormat="1" ht="12.75">
      <c r="A2" s="1" t="s">
        <v>76</v>
      </c>
      <c r="C2" s="36"/>
      <c r="D2" s="61" t="s">
        <v>110</v>
      </c>
      <c r="E2" s="1" t="s">
        <v>111</v>
      </c>
    </row>
    <row r="3" spans="1:5" ht="12.75">
      <c r="A3" s="145"/>
      <c r="B3" s="145"/>
      <c r="C3" s="145"/>
      <c r="D3" s="145"/>
      <c r="E3" s="145"/>
    </row>
    <row r="4" spans="1:5" ht="12.75">
      <c r="A4" s="148" t="s">
        <v>108</v>
      </c>
      <c r="B4" s="148"/>
      <c r="C4" s="148"/>
      <c r="D4" s="148"/>
      <c r="E4" s="148"/>
    </row>
    <row r="5" spans="1:5" ht="12.75">
      <c r="A5" s="147" t="s">
        <v>77</v>
      </c>
      <c r="B5" s="147"/>
      <c r="C5" s="147"/>
      <c r="D5" s="147"/>
      <c r="E5" s="147"/>
    </row>
    <row r="6" spans="1:5" ht="12.75">
      <c r="A6" s="149" t="s">
        <v>87</v>
      </c>
      <c r="B6" s="149"/>
      <c r="C6" s="149"/>
      <c r="D6" s="149"/>
      <c r="E6" s="149"/>
    </row>
    <row r="7" spans="1:5" ht="12.75">
      <c r="A7" s="150"/>
      <c r="B7" s="150"/>
      <c r="C7" s="150"/>
      <c r="D7" s="150"/>
      <c r="E7" s="150"/>
    </row>
    <row r="9" spans="3:5" s="1" customFormat="1" ht="13.5" thickBot="1">
      <c r="C9" s="36"/>
      <c r="D9" s="61"/>
      <c r="E9" s="61"/>
    </row>
    <row r="10" spans="1:5" s="5" customFormat="1" ht="36" customHeight="1" thickBot="1">
      <c r="A10" s="151" t="s">
        <v>27</v>
      </c>
      <c r="B10" s="151" t="s">
        <v>1</v>
      </c>
      <c r="C10" s="37" t="s">
        <v>67</v>
      </c>
      <c r="D10" s="62" t="s">
        <v>0</v>
      </c>
      <c r="E10" s="62" t="s">
        <v>65</v>
      </c>
    </row>
    <row r="11" spans="1:5" s="2" customFormat="1" ht="13.5" thickBot="1">
      <c r="A11" s="152"/>
      <c r="B11" s="152"/>
      <c r="C11" s="38" t="s">
        <v>2</v>
      </c>
      <c r="D11" s="39" t="s">
        <v>2</v>
      </c>
      <c r="E11" s="67" t="s">
        <v>2</v>
      </c>
    </row>
    <row r="12" spans="1:5" s="3" customFormat="1" ht="13.5" thickBot="1">
      <c r="A12" s="6">
        <v>1</v>
      </c>
      <c r="B12" s="6">
        <v>2</v>
      </c>
      <c r="C12" s="96">
        <v>3</v>
      </c>
      <c r="D12" s="96">
        <v>4</v>
      </c>
      <c r="E12" s="96">
        <v>5</v>
      </c>
    </row>
    <row r="13" spans="1:5" ht="12.75">
      <c r="A13" s="153" t="s">
        <v>31</v>
      </c>
      <c r="B13" s="154"/>
      <c r="C13" s="154"/>
      <c r="D13" s="154"/>
      <c r="E13" s="155"/>
    </row>
    <row r="14" spans="1:5" ht="13.5" thickBot="1">
      <c r="A14" s="156" t="s">
        <v>66</v>
      </c>
      <c r="B14" s="157"/>
      <c r="C14" s="157"/>
      <c r="D14" s="157"/>
      <c r="E14" s="158"/>
    </row>
    <row r="15" spans="1:5" ht="12.75">
      <c r="A15" s="10" t="s">
        <v>3</v>
      </c>
      <c r="B15" s="1" t="s">
        <v>4</v>
      </c>
      <c r="C15" s="40">
        <v>0</v>
      </c>
      <c r="D15" s="40">
        <v>0</v>
      </c>
      <c r="E15" s="68">
        <v>0</v>
      </c>
    </row>
    <row r="16" spans="1:5" ht="12.75">
      <c r="A16" s="11" t="s">
        <v>5</v>
      </c>
      <c r="B16" s="7" t="s">
        <v>6</v>
      </c>
      <c r="C16" s="35">
        <v>0</v>
      </c>
      <c r="D16" s="35">
        <v>0</v>
      </c>
      <c r="E16" s="69">
        <v>0</v>
      </c>
    </row>
    <row r="17" spans="1:5" s="24" customFormat="1" ht="36" customHeight="1">
      <c r="A17" s="95" t="s">
        <v>7</v>
      </c>
      <c r="B17" s="113" t="s">
        <v>101</v>
      </c>
      <c r="C17" s="114">
        <v>0</v>
      </c>
      <c r="D17" s="114">
        <v>0</v>
      </c>
      <c r="E17" s="115">
        <v>0</v>
      </c>
    </row>
    <row r="18" spans="1:5" ht="12.75">
      <c r="A18" s="27" t="s">
        <v>28</v>
      </c>
      <c r="B18" s="97" t="s">
        <v>93</v>
      </c>
      <c r="C18" s="98">
        <f>350660.94+16818.05</f>
        <v>367478.99</v>
      </c>
      <c r="D18" s="98">
        <f>C18*0.19</f>
        <v>69821.00809999999</v>
      </c>
      <c r="E18" s="99">
        <f>C18+D18</f>
        <v>437299.99809999997</v>
      </c>
    </row>
    <row r="19" spans="1:5" ht="12.75">
      <c r="A19" s="159" t="s">
        <v>32</v>
      </c>
      <c r="B19" s="159"/>
      <c r="C19" s="42">
        <f>C18</f>
        <v>367478.99</v>
      </c>
      <c r="D19" s="42">
        <f>D15+D16+D17+D18</f>
        <v>69821.00809999999</v>
      </c>
      <c r="E19" s="42">
        <f>E15+E16+E17+E18</f>
        <v>437299.99809999997</v>
      </c>
    </row>
    <row r="20" spans="1:5" ht="12.75">
      <c r="A20" s="26" t="s">
        <v>33</v>
      </c>
      <c r="B20" s="26"/>
      <c r="C20" s="43"/>
      <c r="D20" s="63"/>
      <c r="E20" s="71"/>
    </row>
    <row r="21" spans="1:5" ht="13.5" thickBot="1">
      <c r="A21" s="25" t="s">
        <v>29</v>
      </c>
      <c r="B21" s="28"/>
      <c r="C21" s="44"/>
      <c r="D21" s="64"/>
      <c r="E21" s="72"/>
    </row>
    <row r="22" spans="1:5" ht="13.5" thickBot="1">
      <c r="A22" s="160" t="s">
        <v>34</v>
      </c>
      <c r="B22" s="161"/>
      <c r="C22" s="45">
        <v>0</v>
      </c>
      <c r="D22" s="45">
        <f>C22*0.19</f>
        <v>0</v>
      </c>
      <c r="E22" s="73">
        <f>C22*1.19</f>
        <v>0</v>
      </c>
    </row>
    <row r="23" spans="1:5" ht="12.75">
      <c r="A23" s="153" t="s">
        <v>30</v>
      </c>
      <c r="B23" s="154"/>
      <c r="C23" s="154"/>
      <c r="D23" s="154"/>
      <c r="E23" s="155"/>
    </row>
    <row r="24" spans="1:5" ht="13.5" thickBot="1">
      <c r="A24" s="162" t="s">
        <v>35</v>
      </c>
      <c r="B24" s="163"/>
      <c r="C24" s="163"/>
      <c r="D24" s="163"/>
      <c r="E24" s="164"/>
    </row>
    <row r="25" spans="1:5" s="24" customFormat="1" ht="13.5" thickBot="1">
      <c r="A25" s="165" t="s">
        <v>36</v>
      </c>
      <c r="B25" s="107" t="s">
        <v>85</v>
      </c>
      <c r="C25" s="108">
        <f>C26+C27+C28</f>
        <v>22250</v>
      </c>
      <c r="D25" s="108">
        <f>C25*0.19</f>
        <v>4227.5</v>
      </c>
      <c r="E25" s="108">
        <f>C25+D25</f>
        <v>26477.5</v>
      </c>
    </row>
    <row r="26" spans="1:5" s="23" customFormat="1" ht="12.75">
      <c r="A26" s="166"/>
      <c r="B26" s="93" t="s">
        <v>80</v>
      </c>
      <c r="C26" s="87">
        <v>19600</v>
      </c>
      <c r="D26" s="87">
        <f aca="true" t="shared" si="0" ref="D26:D32">C26*0.19</f>
        <v>3724</v>
      </c>
      <c r="E26" s="88">
        <f aca="true" t="shared" si="1" ref="E26:E32">C26*1.19</f>
        <v>23324</v>
      </c>
    </row>
    <row r="27" spans="1:5" ht="12.75">
      <c r="A27" s="166"/>
      <c r="B27" s="59" t="s">
        <v>37</v>
      </c>
      <c r="C27" s="53">
        <v>1400</v>
      </c>
      <c r="D27" s="53">
        <f t="shared" si="0"/>
        <v>266</v>
      </c>
      <c r="E27" s="74">
        <f t="shared" si="1"/>
        <v>1666</v>
      </c>
    </row>
    <row r="28" spans="1:5" ht="39" thickBot="1">
      <c r="A28" s="166"/>
      <c r="B28" s="91" t="s">
        <v>102</v>
      </c>
      <c r="C28" s="92">
        <v>1250</v>
      </c>
      <c r="D28" s="53">
        <f t="shared" si="0"/>
        <v>237.5</v>
      </c>
      <c r="E28" s="74">
        <f t="shared" si="1"/>
        <v>1487.5</v>
      </c>
    </row>
    <row r="29" spans="1:5" s="23" customFormat="1" ht="12.75" customHeight="1" hidden="1" thickBot="1">
      <c r="A29" s="166"/>
      <c r="B29" s="60" t="s">
        <v>68</v>
      </c>
      <c r="C29" s="65">
        <v>0</v>
      </c>
      <c r="D29" s="65">
        <f t="shared" si="0"/>
        <v>0</v>
      </c>
      <c r="E29" s="75">
        <f t="shared" si="1"/>
        <v>0</v>
      </c>
    </row>
    <row r="30" spans="1:5" s="1" customFormat="1" ht="26.25" thickBot="1">
      <c r="A30" s="94" t="s">
        <v>8</v>
      </c>
      <c r="B30" s="109" t="s">
        <v>81</v>
      </c>
      <c r="C30" s="108">
        <v>3800</v>
      </c>
      <c r="D30" s="108">
        <f t="shared" si="0"/>
        <v>722</v>
      </c>
      <c r="E30" s="108">
        <f t="shared" si="1"/>
        <v>4522</v>
      </c>
    </row>
    <row r="31" spans="1:5" ht="13.5" thickBot="1">
      <c r="A31" s="57" t="s">
        <v>9</v>
      </c>
      <c r="B31" s="110" t="s">
        <v>69</v>
      </c>
      <c r="C31" s="108">
        <v>6900</v>
      </c>
      <c r="D31" s="108">
        <f t="shared" si="0"/>
        <v>1311</v>
      </c>
      <c r="E31" s="108">
        <f t="shared" si="1"/>
        <v>8211</v>
      </c>
    </row>
    <row r="32" spans="1:5" ht="26.25" thickBot="1">
      <c r="A32" s="12" t="s">
        <v>38</v>
      </c>
      <c r="B32" s="9" t="s">
        <v>39</v>
      </c>
      <c r="C32" s="48">
        <v>0</v>
      </c>
      <c r="D32" s="48">
        <f t="shared" si="0"/>
        <v>0</v>
      </c>
      <c r="E32" s="76">
        <f t="shared" si="1"/>
        <v>0</v>
      </c>
    </row>
    <row r="33" spans="1:5" ht="13.5" thickBot="1">
      <c r="A33" s="165" t="s">
        <v>40</v>
      </c>
      <c r="B33" s="18" t="s">
        <v>78</v>
      </c>
      <c r="C33" s="29">
        <f>C34+C35+C36+C37+C38+C39</f>
        <v>116455</v>
      </c>
      <c r="D33" s="29">
        <f>C33*0.19</f>
        <v>22126.45</v>
      </c>
      <c r="E33" s="77">
        <f>C33+D33</f>
        <v>138581.45</v>
      </c>
    </row>
    <row r="34" spans="1:5" ht="12.75">
      <c r="A34" s="166"/>
      <c r="B34" s="102" t="s">
        <v>97</v>
      </c>
      <c r="C34" s="103">
        <v>650</v>
      </c>
      <c r="D34" s="103">
        <f>C34*0.19</f>
        <v>123.5</v>
      </c>
      <c r="E34" s="104">
        <f aca="true" t="shared" si="2" ref="E34:E40">C34*1.19</f>
        <v>773.5</v>
      </c>
    </row>
    <row r="35" spans="1:5" ht="12.75">
      <c r="A35" s="166"/>
      <c r="B35" s="20" t="s">
        <v>41</v>
      </c>
      <c r="C35" s="35">
        <v>0</v>
      </c>
      <c r="D35" s="35">
        <f>C35*0.19</f>
        <v>0</v>
      </c>
      <c r="E35" s="69">
        <f t="shared" si="2"/>
        <v>0</v>
      </c>
    </row>
    <row r="36" spans="1:5" s="24" customFormat="1" ht="25.5">
      <c r="A36" s="166"/>
      <c r="B36" s="106" t="s">
        <v>103</v>
      </c>
      <c r="C36" s="111">
        <v>37000</v>
      </c>
      <c r="D36" s="111">
        <f>C36*0.19</f>
        <v>7030</v>
      </c>
      <c r="E36" s="112">
        <f t="shared" si="2"/>
        <v>44030</v>
      </c>
    </row>
    <row r="37" spans="1:5" s="24" customFormat="1" ht="25.5">
      <c r="A37" s="166"/>
      <c r="B37" s="106" t="s">
        <v>104</v>
      </c>
      <c r="C37" s="111">
        <v>4805</v>
      </c>
      <c r="D37" s="111">
        <f aca="true" t="shared" si="3" ref="D37:D47">C37*0.19</f>
        <v>912.95</v>
      </c>
      <c r="E37" s="112">
        <f t="shared" si="2"/>
        <v>5717.95</v>
      </c>
    </row>
    <row r="38" spans="1:5" ht="25.5">
      <c r="A38" s="166"/>
      <c r="B38" s="51" t="s">
        <v>42</v>
      </c>
      <c r="C38" s="83">
        <v>4000</v>
      </c>
      <c r="D38" s="83">
        <f t="shared" si="3"/>
        <v>760</v>
      </c>
      <c r="E38" s="84">
        <f t="shared" si="2"/>
        <v>4760</v>
      </c>
    </row>
    <row r="39" spans="1:5" ht="13.5" thickBot="1">
      <c r="A39" s="167"/>
      <c r="B39" s="52" t="s">
        <v>43</v>
      </c>
      <c r="C39" s="53">
        <v>70000</v>
      </c>
      <c r="D39" s="53">
        <f t="shared" si="3"/>
        <v>13300</v>
      </c>
      <c r="E39" s="74">
        <f t="shared" si="2"/>
        <v>83300</v>
      </c>
    </row>
    <row r="40" spans="1:5" s="24" customFormat="1" ht="13.5" thickBot="1">
      <c r="A40" s="58" t="s">
        <v>44</v>
      </c>
      <c r="B40" s="116" t="s">
        <v>82</v>
      </c>
      <c r="C40" s="108">
        <v>450</v>
      </c>
      <c r="D40" s="108">
        <f t="shared" si="3"/>
        <v>85.5</v>
      </c>
      <c r="E40" s="118">
        <f t="shared" si="2"/>
        <v>535.5</v>
      </c>
    </row>
    <row r="41" spans="1:5" s="24" customFormat="1" ht="13.5" thickBot="1">
      <c r="A41" s="168" t="s">
        <v>45</v>
      </c>
      <c r="B41" s="117" t="s">
        <v>83</v>
      </c>
      <c r="C41" s="108">
        <f>C43+C42</f>
        <v>8274.220000000001</v>
      </c>
      <c r="D41" s="108">
        <f>D43+D42</f>
        <v>1572.1018</v>
      </c>
      <c r="E41" s="118">
        <f>E43+E42</f>
        <v>9846.3218</v>
      </c>
    </row>
    <row r="42" spans="1:5" s="24" customFormat="1" ht="12.75">
      <c r="A42" s="169"/>
      <c r="B42" s="30" t="s">
        <v>46</v>
      </c>
      <c r="C42" s="46">
        <v>4274.22</v>
      </c>
      <c r="D42" s="46">
        <f t="shared" si="3"/>
        <v>812.1018</v>
      </c>
      <c r="E42" s="79">
        <f>C42*1.19</f>
        <v>5086.3218</v>
      </c>
    </row>
    <row r="43" spans="1:5" s="24" customFormat="1" ht="13.5" thickBot="1">
      <c r="A43" s="170"/>
      <c r="B43" s="31" t="s">
        <v>47</v>
      </c>
      <c r="C43" s="47">
        <v>4000</v>
      </c>
      <c r="D43" s="47">
        <f t="shared" si="3"/>
        <v>760</v>
      </c>
      <c r="E43" s="80">
        <f>C43*1.19</f>
        <v>4760</v>
      </c>
    </row>
    <row r="44" spans="1:5" s="24" customFormat="1" ht="13.5" thickBot="1">
      <c r="A44" s="165" t="s">
        <v>48</v>
      </c>
      <c r="B44" s="117" t="s">
        <v>84</v>
      </c>
      <c r="C44" s="108">
        <f>C45+C48</f>
        <v>54900</v>
      </c>
      <c r="D44" s="108">
        <f>C44*0.19</f>
        <v>10431</v>
      </c>
      <c r="E44" s="118">
        <f>C44+D44</f>
        <v>65331</v>
      </c>
    </row>
    <row r="45" spans="1:5" ht="12.75">
      <c r="A45" s="166"/>
      <c r="B45" s="19" t="s">
        <v>49</v>
      </c>
      <c r="C45" s="49">
        <v>11000</v>
      </c>
      <c r="D45" s="49">
        <f>D46+D47</f>
        <v>2090</v>
      </c>
      <c r="E45" s="78">
        <f>E46+E47</f>
        <v>13090</v>
      </c>
    </row>
    <row r="46" spans="1:5" ht="12.75">
      <c r="A46" s="166"/>
      <c r="B46" s="20" t="s">
        <v>50</v>
      </c>
      <c r="C46" s="35">
        <v>9000</v>
      </c>
      <c r="D46" s="35">
        <f t="shared" si="3"/>
        <v>1710</v>
      </c>
      <c r="E46" s="69">
        <f>C46*1.19</f>
        <v>10710</v>
      </c>
    </row>
    <row r="47" spans="1:5" ht="25.5">
      <c r="A47" s="166"/>
      <c r="B47" s="21" t="s">
        <v>71</v>
      </c>
      <c r="C47" s="35">
        <v>2000</v>
      </c>
      <c r="D47" s="35">
        <f t="shared" si="3"/>
        <v>380</v>
      </c>
      <c r="E47" s="69">
        <f>C47*1.19</f>
        <v>2380</v>
      </c>
    </row>
    <row r="48" spans="1:5" ht="13.5" thickBot="1">
      <c r="A48" s="167"/>
      <c r="B48" s="22" t="s">
        <v>51</v>
      </c>
      <c r="C48" s="41">
        <v>43900</v>
      </c>
      <c r="D48" s="41">
        <f>C48*19%</f>
        <v>8341</v>
      </c>
      <c r="E48" s="70">
        <f>C48+D48</f>
        <v>52241</v>
      </c>
    </row>
    <row r="49" spans="1:5" ht="13.5" thickBot="1">
      <c r="A49" s="160" t="s">
        <v>52</v>
      </c>
      <c r="B49" s="161"/>
      <c r="C49" s="45">
        <f>C25+C30+C31+C32+C33+C40+C41+C44</f>
        <v>213029.22</v>
      </c>
      <c r="D49" s="45">
        <f>C49*0.19</f>
        <v>40475.5518</v>
      </c>
      <c r="E49" s="73">
        <f>C49+D49</f>
        <v>253504.7718</v>
      </c>
    </row>
    <row r="50" spans="1:5" ht="12.75">
      <c r="A50" s="153" t="s">
        <v>53</v>
      </c>
      <c r="B50" s="154"/>
      <c r="C50" s="154"/>
      <c r="D50" s="154"/>
      <c r="E50" s="155"/>
    </row>
    <row r="51" spans="1:5" ht="13.5" thickBot="1">
      <c r="A51" s="162" t="s">
        <v>54</v>
      </c>
      <c r="B51" s="163"/>
      <c r="C51" s="163"/>
      <c r="D51" s="163"/>
      <c r="E51" s="164"/>
    </row>
    <row r="52" spans="1:5" ht="12.75">
      <c r="A52" s="85" t="s">
        <v>10</v>
      </c>
      <c r="B52" s="86" t="s">
        <v>11</v>
      </c>
      <c r="C52" s="87">
        <f>12945594.13+413772.26+30236.2</f>
        <v>13389602.59</v>
      </c>
      <c r="D52" s="87">
        <f aca="true" t="shared" si="4" ref="D52:D57">C52*0.19</f>
        <v>2544024.4921</v>
      </c>
      <c r="E52" s="88">
        <f aca="true" t="shared" si="5" ref="E52:E57">C52*1.19</f>
        <v>15933627.082099998</v>
      </c>
    </row>
    <row r="53" spans="1:5" ht="12.75">
      <c r="A53" s="15" t="s">
        <v>12</v>
      </c>
      <c r="B53" s="13" t="s">
        <v>72</v>
      </c>
      <c r="C53" s="32">
        <v>0</v>
      </c>
      <c r="D53" s="32">
        <f t="shared" si="4"/>
        <v>0</v>
      </c>
      <c r="E53" s="81">
        <f t="shared" si="5"/>
        <v>0</v>
      </c>
    </row>
    <row r="54" spans="1:5" ht="25.5">
      <c r="A54" s="16" t="s">
        <v>13</v>
      </c>
      <c r="B54" s="14" t="s">
        <v>73</v>
      </c>
      <c r="C54" s="32">
        <v>0</v>
      </c>
      <c r="D54" s="32">
        <f t="shared" si="4"/>
        <v>0</v>
      </c>
      <c r="E54" s="81">
        <f t="shared" si="5"/>
        <v>0</v>
      </c>
    </row>
    <row r="55" spans="1:5" ht="25.5">
      <c r="A55" s="16" t="s">
        <v>14</v>
      </c>
      <c r="B55" s="14" t="s">
        <v>74</v>
      </c>
      <c r="C55" s="32">
        <v>0</v>
      </c>
      <c r="D55" s="32">
        <f t="shared" si="4"/>
        <v>0</v>
      </c>
      <c r="E55" s="81">
        <f t="shared" si="5"/>
        <v>0</v>
      </c>
    </row>
    <row r="56" spans="1:5" ht="12.75">
      <c r="A56" s="15" t="s">
        <v>15</v>
      </c>
      <c r="B56" s="13" t="s">
        <v>16</v>
      </c>
      <c r="C56" s="35">
        <v>0</v>
      </c>
      <c r="D56" s="35">
        <f t="shared" si="4"/>
        <v>0</v>
      </c>
      <c r="E56" s="69">
        <f t="shared" si="5"/>
        <v>0</v>
      </c>
    </row>
    <row r="57" spans="1:5" ht="12.75">
      <c r="A57" s="124" t="s">
        <v>17</v>
      </c>
      <c r="B57" s="125" t="s">
        <v>18</v>
      </c>
      <c r="C57" s="41">
        <v>0</v>
      </c>
      <c r="D57" s="41">
        <f t="shared" si="4"/>
        <v>0</v>
      </c>
      <c r="E57" s="70">
        <f t="shared" si="5"/>
        <v>0</v>
      </c>
    </row>
    <row r="58" spans="1:5" ht="13.5" thickBot="1">
      <c r="A58" s="159" t="s">
        <v>55</v>
      </c>
      <c r="B58" s="159"/>
      <c r="C58" s="126">
        <f>C52+C53+C54+C55+C56+C57</f>
        <v>13389602.59</v>
      </c>
      <c r="D58" s="126">
        <f>D52+D53+D54+D55+D56+D57</f>
        <v>2544024.4921</v>
      </c>
      <c r="E58" s="126">
        <f>E52+E53+E54+E55+E56+E57</f>
        <v>15933627.082099998</v>
      </c>
    </row>
    <row r="59" spans="1:5" ht="13.5" thickBot="1">
      <c r="A59" s="171" t="s">
        <v>98</v>
      </c>
      <c r="B59" s="172"/>
      <c r="C59" s="50">
        <f>C58-C60</f>
        <v>12320048.17</v>
      </c>
      <c r="D59" s="50">
        <f>C59*0.19</f>
        <v>2340809.1523</v>
      </c>
      <c r="E59" s="50">
        <f>C59+D59</f>
        <v>14660857.3223</v>
      </c>
    </row>
    <row r="60" spans="1:5" ht="13.5" thickBot="1">
      <c r="A60" s="173" t="s">
        <v>99</v>
      </c>
      <c r="B60" s="174"/>
      <c r="C60" s="101">
        <f>1039318.22+30236.2</f>
        <v>1069554.42</v>
      </c>
      <c r="D60" s="101">
        <f>C60*0.19</f>
        <v>203215.3398</v>
      </c>
      <c r="E60" s="105">
        <f>SUM(C60:D60)</f>
        <v>1272769.7597999999</v>
      </c>
    </row>
    <row r="61" spans="1:5" ht="12.75">
      <c r="A61" s="153" t="s">
        <v>56</v>
      </c>
      <c r="B61" s="154"/>
      <c r="C61" s="175"/>
      <c r="D61" s="175"/>
      <c r="E61" s="176"/>
    </row>
    <row r="62" spans="1:5" ht="13.5" thickBot="1">
      <c r="A62" s="171" t="s">
        <v>57</v>
      </c>
      <c r="B62" s="172"/>
      <c r="C62" s="172"/>
      <c r="D62" s="172"/>
      <c r="E62" s="177"/>
    </row>
    <row r="63" spans="1:5" ht="12.75">
      <c r="A63" s="179" t="s">
        <v>19</v>
      </c>
      <c r="B63" s="54" t="s">
        <v>20</v>
      </c>
      <c r="C63" s="66">
        <f>C64+C65</f>
        <v>42840.27</v>
      </c>
      <c r="D63" s="66">
        <f>D64+D65</f>
        <v>8139.6512999999995</v>
      </c>
      <c r="E63" s="82">
        <f>E64+E65</f>
        <v>50979.921299999995</v>
      </c>
    </row>
    <row r="64" spans="1:5" ht="25.5">
      <c r="A64" s="180"/>
      <c r="B64" s="55" t="s">
        <v>58</v>
      </c>
      <c r="C64" s="53">
        <f>37095.27+3895</f>
        <v>40990.27</v>
      </c>
      <c r="D64" s="53">
        <f>C64*0.19</f>
        <v>7788.1512999999995</v>
      </c>
      <c r="E64" s="74">
        <f>C64*1.19</f>
        <v>48778.421299999995</v>
      </c>
    </row>
    <row r="65" spans="1:5" ht="13.5" thickBot="1">
      <c r="A65" s="181"/>
      <c r="B65" s="56" t="s">
        <v>70</v>
      </c>
      <c r="C65" s="65">
        <v>1850</v>
      </c>
      <c r="D65" s="65">
        <f>C65*0.19</f>
        <v>351.5</v>
      </c>
      <c r="E65" s="75">
        <f>C65*1.19</f>
        <v>2201.5</v>
      </c>
    </row>
    <row r="66" spans="1:5" s="24" customFormat="1" ht="12.75">
      <c r="A66" s="182" t="s">
        <v>21</v>
      </c>
      <c r="B66" s="119" t="s">
        <v>95</v>
      </c>
      <c r="C66" s="120">
        <f>C67+C68+C69+C70+C71</f>
        <v>151778.79034999997</v>
      </c>
      <c r="D66" s="120">
        <f>D67+D68+D69+D70+D71</f>
        <v>0</v>
      </c>
      <c r="E66" s="121">
        <f>E67+E68+E69+E70+E71</f>
        <v>151778.79034999997</v>
      </c>
    </row>
    <row r="67" spans="1:5" ht="25.5">
      <c r="A67" s="183"/>
      <c r="B67" s="17" t="s">
        <v>59</v>
      </c>
      <c r="C67" s="32">
        <v>0</v>
      </c>
      <c r="D67" s="32">
        <v>0</v>
      </c>
      <c r="E67" s="32">
        <f>C67</f>
        <v>0</v>
      </c>
    </row>
    <row r="68" spans="1:5" ht="25.5">
      <c r="A68" s="183"/>
      <c r="B68" s="17" t="s">
        <v>88</v>
      </c>
      <c r="C68" s="32">
        <f>(C16+C17+C18+C22+C52+C53+C64)*0.5%</f>
        <v>68990.35925</v>
      </c>
      <c r="D68" s="32">
        <v>0</v>
      </c>
      <c r="E68" s="32">
        <f>C68</f>
        <v>68990.35925</v>
      </c>
    </row>
    <row r="69" spans="1:5" ht="39.75" customHeight="1">
      <c r="A69" s="183"/>
      <c r="B69" s="8" t="s">
        <v>89</v>
      </c>
      <c r="C69" s="32">
        <f>(C18+C52+C64)*0.1%</f>
        <v>13798.07185</v>
      </c>
      <c r="D69" s="32">
        <v>0</v>
      </c>
      <c r="E69" s="32">
        <f>C69</f>
        <v>13798.07185</v>
      </c>
    </row>
    <row r="70" spans="1:5" ht="12.75">
      <c r="A70" s="183"/>
      <c r="B70" s="7" t="s">
        <v>90</v>
      </c>
      <c r="C70" s="32">
        <f>(C16+C17+C18+C22+C52+C53+C64)*0.5%</f>
        <v>68990.35925</v>
      </c>
      <c r="D70" s="32">
        <v>0</v>
      </c>
      <c r="E70" s="32">
        <f>C70</f>
        <v>68990.35925</v>
      </c>
    </row>
    <row r="71" spans="1:5" ht="26.25" thickBot="1">
      <c r="A71" s="183"/>
      <c r="B71" s="133" t="s">
        <v>60</v>
      </c>
      <c r="C71" s="134">
        <v>0</v>
      </c>
      <c r="D71" s="134">
        <v>0</v>
      </c>
      <c r="E71" s="134">
        <f>C71</f>
        <v>0</v>
      </c>
    </row>
    <row r="72" spans="1:7" ht="15" thickBot="1">
      <c r="A72" s="135" t="s">
        <v>22</v>
      </c>
      <c r="B72" s="136" t="s">
        <v>92</v>
      </c>
      <c r="C72" s="137">
        <f>(C16+C17+C18+C22+C33+C44+C52)*10%</f>
        <v>1392843.658</v>
      </c>
      <c r="D72" s="137">
        <f>C72*0.19</f>
        <v>264640.29502</v>
      </c>
      <c r="E72" s="138">
        <f>C72+D72</f>
        <v>1657483.9530200001</v>
      </c>
      <c r="G72" s="123"/>
    </row>
    <row r="73" spans="1:5" ht="13.5" thickBot="1">
      <c r="A73" s="135" t="s">
        <v>96</v>
      </c>
      <c r="B73" s="139" t="s">
        <v>100</v>
      </c>
      <c r="C73" s="140">
        <v>9053.41</v>
      </c>
      <c r="D73" s="140">
        <f>C73*0.19</f>
        <v>1720.1479</v>
      </c>
      <c r="E73" s="141">
        <f>C73+D73</f>
        <v>10773.5579</v>
      </c>
    </row>
    <row r="74" spans="1:5" ht="13.5" thickBot="1">
      <c r="A74" s="184" t="s">
        <v>61</v>
      </c>
      <c r="B74" s="185"/>
      <c r="C74" s="29">
        <f>C63+C66+C72+C73</f>
        <v>1596516.12835</v>
      </c>
      <c r="D74" s="29">
        <f>D63+D66+D72+D73</f>
        <v>274500.09422</v>
      </c>
      <c r="E74" s="77">
        <f>E63+E66+E72+E73</f>
        <v>1871016.22257</v>
      </c>
    </row>
    <row r="75" spans="1:5" ht="12.75">
      <c r="A75" s="153" t="s">
        <v>62</v>
      </c>
      <c r="B75" s="154"/>
      <c r="C75" s="154"/>
      <c r="D75" s="154"/>
      <c r="E75" s="155"/>
    </row>
    <row r="76" spans="1:5" ht="13.5" thickBot="1">
      <c r="A76" s="162" t="s">
        <v>63</v>
      </c>
      <c r="B76" s="163"/>
      <c r="C76" s="163"/>
      <c r="D76" s="163"/>
      <c r="E76" s="164"/>
    </row>
    <row r="77" spans="1:5" ht="12.75">
      <c r="A77" s="142" t="s">
        <v>23</v>
      </c>
      <c r="B77" s="143" t="s">
        <v>24</v>
      </c>
      <c r="C77" s="49">
        <v>0</v>
      </c>
      <c r="D77" s="49">
        <f>C77*0.19</f>
        <v>0</v>
      </c>
      <c r="E77" s="49">
        <f>C77*1.19</f>
        <v>0</v>
      </c>
    </row>
    <row r="78" spans="1:5" ht="12.75">
      <c r="A78" s="127" t="s">
        <v>25</v>
      </c>
      <c r="B78" s="129" t="s">
        <v>94</v>
      </c>
      <c r="C78" s="114">
        <v>14000</v>
      </c>
      <c r="D78" s="114">
        <f>C78*0.19</f>
        <v>2660</v>
      </c>
      <c r="E78" s="114">
        <f>C78*1.19</f>
        <v>16660</v>
      </c>
    </row>
    <row r="79" spans="1:5" ht="12.75">
      <c r="A79" s="159" t="s">
        <v>64</v>
      </c>
      <c r="B79" s="159"/>
      <c r="C79" s="128">
        <f>C77+C78</f>
        <v>14000</v>
      </c>
      <c r="D79" s="128">
        <f>D77+D78</f>
        <v>2660</v>
      </c>
      <c r="E79" s="128">
        <f>E77+E78</f>
        <v>16660</v>
      </c>
    </row>
    <row r="80" spans="1:5" s="2" customFormat="1" ht="12.75">
      <c r="A80" s="178" t="s">
        <v>26</v>
      </c>
      <c r="B80" s="178"/>
      <c r="C80" s="146">
        <f>C19+C22+C49+C58+C74+C79</f>
        <v>15580626.928350002</v>
      </c>
      <c r="D80" s="50">
        <f>D19+D22+D49+D58+D74+D79</f>
        <v>2931481.14622</v>
      </c>
      <c r="E80" s="50">
        <f>C80+D80</f>
        <v>18512108.07457</v>
      </c>
    </row>
    <row r="81" spans="1:5" s="2" customFormat="1" ht="12.75">
      <c r="A81" s="159" t="s">
        <v>91</v>
      </c>
      <c r="B81" s="159"/>
      <c r="C81" s="42">
        <f>C16+C17+C18+C22+C52+C53+C64</f>
        <v>13798071.85</v>
      </c>
      <c r="D81" s="42">
        <f>C81*0.19</f>
        <v>2621633.6515</v>
      </c>
      <c r="E81" s="42">
        <f>C81+D81</f>
        <v>16419705.5015</v>
      </c>
    </row>
    <row r="83" spans="1:5" ht="12.75">
      <c r="A83" s="24" t="s">
        <v>105</v>
      </c>
      <c r="B83" s="100"/>
      <c r="E83" s="33">
        <f>E38+E39+E59+E63+E72+E73-8335.89</f>
        <v>16459818.86452</v>
      </c>
    </row>
    <row r="84" spans="1:5" ht="12.75">
      <c r="A84" s="130" t="s">
        <v>106</v>
      </c>
      <c r="E84" s="131">
        <f>E17+E18+E25+E30+E31++E34+E36+E37+E40+E41+E44+E60+E66+E78+8335.89</f>
        <v>2052289.2100499996</v>
      </c>
    </row>
    <row r="85" ht="12.75">
      <c r="E85" s="132"/>
    </row>
    <row r="86" spans="1:5" s="1" customFormat="1" ht="14.25">
      <c r="A86" s="144" t="s">
        <v>107</v>
      </c>
      <c r="C86" s="89"/>
      <c r="D86" s="89"/>
      <c r="E86" s="89"/>
    </row>
    <row r="87" spans="1:5" s="1" customFormat="1" ht="14.25">
      <c r="A87" s="90" t="s">
        <v>79</v>
      </c>
      <c r="B87" s="90"/>
      <c r="C87" s="89"/>
      <c r="D87" s="89"/>
      <c r="E87" s="89"/>
    </row>
    <row r="88" spans="1:5" s="1" customFormat="1" ht="14.25">
      <c r="A88" s="90" t="s">
        <v>86</v>
      </c>
      <c r="B88" s="90"/>
      <c r="C88" s="89"/>
      <c r="D88" s="89"/>
      <c r="E88" s="89"/>
    </row>
  </sheetData>
  <sheetProtection/>
  <mergeCells count="32">
    <mergeCell ref="A80:B80"/>
    <mergeCell ref="A81:B81"/>
    <mergeCell ref="A63:A65"/>
    <mergeCell ref="A66:A71"/>
    <mergeCell ref="A74:B74"/>
    <mergeCell ref="A75:E75"/>
    <mergeCell ref="A76:E76"/>
    <mergeCell ref="A79:B79"/>
    <mergeCell ref="A51:E51"/>
    <mergeCell ref="A58:B58"/>
    <mergeCell ref="A59:B59"/>
    <mergeCell ref="A60:B60"/>
    <mergeCell ref="A61:E61"/>
    <mergeCell ref="A62:E62"/>
    <mergeCell ref="A25:A29"/>
    <mergeCell ref="A33:A39"/>
    <mergeCell ref="A41:A43"/>
    <mergeCell ref="A44:A48"/>
    <mergeCell ref="A49:B49"/>
    <mergeCell ref="A50:E50"/>
    <mergeCell ref="A13:E13"/>
    <mergeCell ref="A14:E14"/>
    <mergeCell ref="A19:B19"/>
    <mergeCell ref="A22:B22"/>
    <mergeCell ref="A23:E23"/>
    <mergeCell ref="A24:E24"/>
    <mergeCell ref="A4:E4"/>
    <mergeCell ref="A5:E5"/>
    <mergeCell ref="A6:E6"/>
    <mergeCell ref="A7:E7"/>
    <mergeCell ref="A10:A11"/>
    <mergeCell ref="B10:B11"/>
  </mergeCells>
  <printOptions gridLines="1" horizontalCentered="1"/>
  <pageMargins left="0.433070866141732" right="0.236220472440945" top="0.78740157480315" bottom="0.354330708661417" header="0.511811023622047" footer="0.511811023622047"/>
  <pageSetup orientation="portrait" paperSize="9" scale="90" r:id="rId1"/>
  <rowBreaks count="1" manualBreakCount="1">
    <brk id="4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Narcisa</cp:lastModifiedBy>
  <cp:lastPrinted>2021-10-06T13:29:53Z</cp:lastPrinted>
  <dcterms:created xsi:type="dcterms:W3CDTF">1996-10-14T23:33:28Z</dcterms:created>
  <dcterms:modified xsi:type="dcterms:W3CDTF">2021-10-08T09:05:16Z</dcterms:modified>
  <cp:category/>
  <cp:version/>
  <cp:contentType/>
  <cp:contentStatus/>
</cp:coreProperties>
</file>