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vestitii" sheetId="1" r:id="rId1"/>
  </sheets>
  <definedNames>
    <definedName name="_xlnm.Print_Titles" localSheetId="0">'investitii'!$2:$4</definedName>
    <definedName name="_xlnm.Print_Area" localSheetId="0">'investitii'!$A$1:$H$212</definedName>
  </definedNames>
  <calcPr fullCalcOnLoad="1"/>
</workbook>
</file>

<file path=xl/sharedStrings.xml><?xml version="1.0" encoding="utf-8"?>
<sst xmlns="http://schemas.openxmlformats.org/spreadsheetml/2006/main" count="444" uniqueCount="257">
  <si>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</si>
  <si>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</si>
  <si>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</si>
  <si>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</si>
  <si>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</si>
  <si>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</si>
  <si>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</si>
  <si>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</si>
  <si>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</si>
  <si>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</si>
  <si>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</si>
  <si>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</si>
  <si>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</si>
  <si>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</si>
  <si>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</si>
  <si>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</si>
  <si>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</si>
  <si>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</si>
  <si>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67.C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</si>
  <si>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</si>
  <si>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</si>
  <si>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</si>
  <si>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</si>
  <si>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</si>
  <si>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</si>
  <si>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</si>
  <si>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</si>
  <si>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</si>
  <si>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</si>
  <si>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</si>
  <si>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</si>
  <si>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</si>
  <si>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</si>
  <si>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</si>
  <si>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</si>
  <si>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</si>
  <si>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</si>
  <si>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</si>
  <si>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</si>
  <si>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</si>
  <si>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</si>
  <si>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</si>
  <si>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</si>
  <si>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</si>
  <si>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</si>
  <si>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</si>
  <si>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</si>
  <si>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</si>
  <si>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</si>
  <si>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</si>
  <si>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</si>
  <si>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</si>
  <si>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</si>
  <si>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</si>
  <si>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</si>
  <si>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</si>
  <si>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</si>
  <si>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</si>
  <si>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</si>
  <si>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</si>
  <si>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</si>
  <si>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</si>
  <si>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</si>
  <si>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</si>
  <si>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</si>
  <si>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</si>
  <si>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</si>
  <si>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</si>
  <si>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</si>
  <si>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</si>
  <si>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</si>
  <si>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</si>
  <si>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</si>
  <si>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</si>
  <si>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</si>
  <si>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</si>
  <si>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</si>
  <si>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</si>
  <si>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</si>
  <si>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</si>
  <si>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</si>
  <si>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</si>
  <si>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</si>
  <si>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</si>
  <si>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</si>
  <si>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</si>
  <si>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</si>
  <si>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</si>
  <si>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</si>
  <si>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</si>
  <si>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</si>
  <si>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</si>
  <si>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</si>
  <si>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</si>
  <si>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</si>
  <si>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</si>
  <si>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</si>
  <si>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</si>
  <si>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</si>
  <si>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</si>
  <si>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</si>
  <si>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</si>
  <si>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</si>
  <si>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</si>
  <si>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</si>
  <si>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</si>
  <si>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</si>
  <si>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</si>
  <si>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</si>
  <si>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</si>
  <si>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</si>
  <si>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</si>
  <si>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</si>
  <si>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</si>
  <si>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</si>
  <si>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</si>
  <si>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</si>
  <si>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</si>
  <si>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</si>
  <si>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</si>
  <si>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</si>
  <si>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</si>
  <si>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</si>
  <si>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</si>
  <si>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</si>
  <si>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</si>
  <si>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</si>
  <si>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</si>
  <si>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</si>
  <si>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</si>
  <si>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</si>
  <si>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</si>
  <si>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</si>
  <si>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</si>
  <si>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</si>
  <si>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</si>
  <si>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</si>
  <si>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</si>
  <si>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</si>
  <si>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</si>
  <si>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</si>
  <si>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</si>
  <si>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</si>
  <si>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</si>
  <si>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</si>
  <si>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</si>
  <si>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</si>
  <si>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</si>
  <si>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</si>
  <si>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</si>
  <si>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</si>
  <si>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</si>
  <si>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</si>
  <si>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</si>
  <si>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</si>
  <si>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</si>
  <si>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</si>
  <si>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</si>
  <si>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</si>
  <si>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</si>
  <si>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</si>
  <si>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</si>
  <si>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</si>
  <si>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</si>
  <si>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</si>
  <si>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</si>
  <si>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</si>
  <si>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</si>
  <si>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</si>
  <si>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</si>
  <si>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</si>
  <si>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</si>
  <si>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</si>
  <si>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</si>
  <si>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</si>
  <si>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</si>
  <si>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</si>
  <si>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</si>
  <si>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</si>
  <si>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</si>
  <si>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</si>
  <si>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</si>
  <si>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</si>
  <si>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</si>
  <si>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</si>
  <si>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</si>
  <si>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</si>
  <si>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</si>
  <si>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</si>
  <si>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</si>
  <si>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</si>
  <si>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</si>
  <si>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</si>
  <si>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</si>
  <si>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</si>
  <si>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</si>
  <si>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</si>
  <si>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</si>
  <si>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</si>
  <si>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</si>
  <si>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</si>
  <si>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</si>
  <si>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</si>
  <si>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</si>
  <si>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</si>
  <si>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</si>
  <si>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</si>
  <si>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</si>
  <si>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</si>
  <si>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</si>
  <si>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</si>
  <si>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</si>
  <si>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</si>
  <si>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</si>
  <si>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</si>
  <si>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</si>
  <si>
    <t>Calculatoare</t>
  </si>
  <si>
    <t>Eficientizare energetică şi lucrări conexe la clădirea administrativă a Consiliului Judeţean Mureş (documentaţie tehnico-economică + avize, acorduri certificat urbanism)</t>
  </si>
  <si>
    <t xml:space="preserve">Sistem PC  </t>
  </si>
  <si>
    <t>"S" pentru fagot</t>
  </si>
  <si>
    <t>Ecograf 2 bucăți</t>
  </si>
  <si>
    <t>Sistem control acces auto</t>
  </si>
  <si>
    <t>Marmita inox</t>
  </si>
  <si>
    <t>Studiu fezabilitate - schimbare retea de canalizare in incinta spitalului</t>
  </si>
  <si>
    <t>Masa pentru asistat nastere</t>
  </si>
  <si>
    <t>Analizor automat imunologie</t>
  </si>
  <si>
    <t>Ecograf cu doppler inclus</t>
  </si>
  <si>
    <t>Aparat aer conditionat cu filtru HEPA 3 buc.</t>
  </si>
  <si>
    <t>Transductor convex pt examinari abdominale</t>
  </si>
  <si>
    <t>Boiler pentru prepararea apei calde menajere</t>
  </si>
  <si>
    <t xml:space="preserve">Autoturism de teren </t>
  </si>
  <si>
    <t xml:space="preserve">Sterilizator Ginecologie-Oftalmologie </t>
  </si>
  <si>
    <t>Centrala Termica cu montaj 3 bucati</t>
  </si>
  <si>
    <t>7.</t>
  </si>
  <si>
    <t>84C</t>
  </si>
  <si>
    <t>4.15</t>
  </si>
  <si>
    <t>Expropriere imobile proprietate privată situate pe amplasamentul lucrării de utilitate publică de interes judeţean "Modernizarea drumurilor judeţene DJ 151B şi DJ 142, Ungheni (DN15)-Mica-Tîrnăveni (DN 14A)-judeţul Mureş"</t>
  </si>
  <si>
    <t>Dotări Serviciu de întreținere drumuri județene, total din care</t>
  </si>
  <si>
    <t>Expropirere teren ,,Drum de acces la  Platforma Parc industrial Mureş -Platforma  Vidrasău"</t>
  </si>
  <si>
    <t>Audiometru neonatal portabil  ( cu sistem OAE si ABR)</t>
  </si>
  <si>
    <t>Licenţe Windows 10</t>
  </si>
  <si>
    <t>67.B</t>
  </si>
  <si>
    <t xml:space="preserve">Expertiză tehnică şi evidenţiere lucrări la stadiul actual pentru obiectivul "Reparaţii capitale bucătărie centrală şi extindere clădire cu două niveluri pentru activităţi medicale" </t>
  </si>
  <si>
    <t>Maşină de gătit profesională 4 bucăţi</t>
  </si>
  <si>
    <t>Licenţă antivirus 150 bucăţi</t>
  </si>
  <si>
    <t>Înlocuire reţea internă termoficare secţia Pediatrie</t>
  </si>
  <si>
    <t>66.B</t>
  </si>
  <si>
    <t>Reactualizare DALI + PT si indicatori tehnico economici pentru lucrari de reabilitare la CT1</t>
  </si>
  <si>
    <t>SF si PT conexare platforme de parcare aeronave, platforma, achipamente de handling,drumuri de serviciu cu instalatii aferente</t>
  </si>
  <si>
    <t>DALI + PT si detalii de executie extindere si copertina cu legatura la terminal sosiri internationale</t>
  </si>
  <si>
    <t>Echipament multifunctional de deszapezire si degivrare PDA</t>
  </si>
  <si>
    <t>Achiziţionare sisteme PC, hărţi caroiate, legături telefonice, staţii emisie recepţie ( realizare centru de criză ) - etapa 2</t>
  </si>
  <si>
    <t>SF si PT sitem TVCI pentru supraveghere gard perimetral</t>
  </si>
  <si>
    <t>Reactualizare SF+PT remiză PSI</t>
  </si>
  <si>
    <t>Modernizare terminal plecari etapa I</t>
  </si>
  <si>
    <t>Reconfigurare echipament degivrare aeronave</t>
  </si>
  <si>
    <t>SF privind construcția unui buncăr și spații conexe Laborator Radioterapie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</si>
</sst>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6" fillId="34" borderId="10" xfId="48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45" fillId="0" borderId="10" xfId="0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49" fontId="48" fillId="34" borderId="10" xfId="48" applyNumberFormat="1" applyFont="1" applyFill="1" applyBorder="1" applyAlignment="1">
      <alignment horizontal="right" wrapText="1"/>
      <protection/>
    </xf>
    <xf numFmtId="49" fontId="46" fillId="34" borderId="10" xfId="48" applyNumberFormat="1" applyFont="1" applyFill="1" applyBorder="1" applyAlignment="1">
      <alignment wrapText="1"/>
      <protection/>
    </xf>
    <xf numFmtId="49" fontId="48" fillId="34" borderId="10" xfId="48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49" fontId="45" fillId="35" borderId="10" xfId="48" applyNumberFormat="1" applyFont="1" applyFill="1" applyBorder="1" applyAlignment="1">
      <alignment horizontal="right" wrapText="1"/>
      <protection/>
    </xf>
    <xf numFmtId="49" fontId="4" fillId="35" borderId="10" xfId="48" applyNumberFormat="1" applyFont="1" applyFill="1" applyBorder="1" applyAlignment="1">
      <alignment horizontal="center" wrapText="1"/>
      <protection/>
    </xf>
    <xf numFmtId="3" fontId="4" fillId="35" borderId="10" xfId="0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0" fontId="48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3" fontId="48" fillId="36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0" fontId="45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45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6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6" fillId="35" borderId="0" xfId="0" applyFont="1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" fillId="35" borderId="10" xfId="48" applyNumberFormat="1" applyFont="1" applyFill="1" applyBorder="1" applyAlignment="1">
      <alignment horizontal="right" wrapText="1"/>
      <protection/>
    </xf>
    <xf numFmtId="3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49" fontId="4" fillId="35" borderId="10" xfId="48" applyNumberFormat="1" applyFont="1" applyFill="1" applyBorder="1" applyAlignment="1">
      <alignment horizontal="right" wrapText="1"/>
      <protection/>
    </xf>
    <xf numFmtId="49" fontId="4" fillId="33" borderId="10" xfId="48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48" applyNumberFormat="1" applyFont="1" applyFill="1" applyBorder="1" applyAlignment="1">
      <alignment horizontal="center" wrapText="1"/>
      <protection/>
    </xf>
    <xf numFmtId="3" fontId="53" fillId="33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3" fontId="45" fillId="35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wrapText="1"/>
    </xf>
    <xf numFmtId="0" fontId="45" fillId="35" borderId="0" xfId="0" applyFont="1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8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horizontal="right" wrapText="1"/>
    </xf>
    <xf numFmtId="49" fontId="45" fillId="35" borderId="10" xfId="48" applyNumberFormat="1" applyFont="1" applyFill="1" applyBorder="1" applyAlignment="1">
      <alignment wrapText="1"/>
      <protection/>
    </xf>
    <xf numFmtId="0" fontId="45" fillId="33" borderId="10" xfId="0" applyFont="1" applyFill="1" applyBorder="1" applyAlignment="1">
      <alignment horizontal="center"/>
    </xf>
    <xf numFmtId="3" fontId="47" fillId="33" borderId="12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35" borderId="10" xfId="0" applyNumberFormat="1" applyFont="1" applyFill="1" applyBorder="1" applyAlignment="1">
      <alignment/>
    </xf>
    <xf numFmtId="3" fontId="48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8" fillId="36" borderId="10" xfId="0" applyNumberFormat="1" applyFont="1" applyFill="1" applyBorder="1" applyAlignment="1">
      <alignment wrapText="1"/>
    </xf>
    <xf numFmtId="3" fontId="48" fillId="36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45" fillId="35" borderId="10" xfId="0" applyNumberFormat="1" applyFont="1" applyFill="1" applyBorder="1" applyAlignment="1">
      <alignment/>
    </xf>
    <xf numFmtId="3" fontId="45" fillId="35" borderId="10" xfId="0" applyNumberFormat="1" applyFont="1" applyFill="1" applyBorder="1" applyAlignment="1">
      <alignment horizontal="right" wrapText="1"/>
    </xf>
    <xf numFmtId="3" fontId="46" fillId="35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2" fillId="35" borderId="0" xfId="0" applyFont="1" applyFill="1" applyAlignment="1">
      <alignment wrapText="1"/>
    </xf>
    <xf numFmtId="0" fontId="45" fillId="35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45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0"/>
  <sheetViews>
    <sheetView tabSelected="1" zoomScaleSheetLayoutView="115" workbookViewId="0" topLeftCell="A73">
      <selection activeCell="L91" sqref="L91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9" width="11.140625" style="4" bestFit="1" customWidth="1"/>
    <col min="10" max="10" width="13.7109375" style="4" customWidth="1"/>
    <col min="11" max="12" width="9.140625" style="4" customWidth="1"/>
    <col min="13" max="13" width="9.8515625" style="4" bestFit="1" customWidth="1"/>
    <col min="14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40" t="s">
        <v>0</v>
      </c>
      <c r="B2" s="142" t="s">
        <v>1</v>
      </c>
      <c r="C2" s="140" t="s">
        <v>2</v>
      </c>
      <c r="D2" s="145" t="s">
        <v>3</v>
      </c>
      <c r="E2" s="148" t="s">
        <v>208</v>
      </c>
      <c r="F2" s="150" t="s">
        <v>209</v>
      </c>
      <c r="G2" s="146" t="s">
        <v>4</v>
      </c>
      <c r="H2" s="147"/>
    </row>
    <row r="3" spans="1:8" ht="96" customHeight="1">
      <c r="A3" s="141"/>
      <c r="B3" s="143"/>
      <c r="C3" s="144"/>
      <c r="D3" s="145"/>
      <c r="E3" s="149"/>
      <c r="F3" s="151"/>
      <c r="G3" s="6" t="s">
        <v>5</v>
      </c>
      <c r="H3" s="7" t="s">
        <v>214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210</v>
      </c>
      <c r="G4" s="10">
        <v>6</v>
      </c>
      <c r="H4" s="10">
        <v>7</v>
      </c>
    </row>
    <row r="5" spans="1:15" ht="15.75" thickTop="1">
      <c r="A5" s="11"/>
      <c r="B5" s="12" t="s">
        <v>6</v>
      </c>
      <c r="C5" s="13"/>
      <c r="D5" s="14">
        <f>D6+D57+D59+D68+D128+D154+D199+D51</f>
        <v>129302000</v>
      </c>
      <c r="E5" s="14">
        <f>E6+E57+E59+E68+E128+E154+E199+E51</f>
        <v>307000</v>
      </c>
      <c r="F5" s="14">
        <f>F6+F57+F59+F68+F128+F154+F199+F51</f>
        <v>129609000</v>
      </c>
      <c r="G5" s="14">
        <f>G6+G57+G59+G68+G128+G154+G199+G51</f>
        <v>126907000</v>
      </c>
      <c r="H5" s="117">
        <f>H6+H57+H59+H68+H128+H154+H199+H51</f>
        <v>2702000</v>
      </c>
      <c r="I5" s="129"/>
      <c r="J5" s="129"/>
      <c r="K5" s="129"/>
      <c r="L5" s="129"/>
      <c r="M5" s="129"/>
      <c r="N5" s="129"/>
      <c r="O5" s="129"/>
    </row>
    <row r="6" spans="1:15" ht="15">
      <c r="A6" s="15"/>
      <c r="B6" s="16" t="s">
        <v>7</v>
      </c>
      <c r="C6" s="17"/>
      <c r="D6" s="41">
        <f>D7+D28+D20</f>
        <v>114587000</v>
      </c>
      <c r="E6" s="41">
        <f>E7+E28+E20</f>
        <v>-3969000</v>
      </c>
      <c r="F6" s="41">
        <f>F7+F28+F20</f>
        <v>110618000</v>
      </c>
      <c r="G6" s="41">
        <f>G7+G28+G20</f>
        <v>110618000</v>
      </c>
      <c r="H6" s="41">
        <f>H7+H28+H20</f>
        <v>0</v>
      </c>
      <c r="I6" s="129"/>
      <c r="J6" s="129"/>
      <c r="K6" s="129"/>
      <c r="L6" s="129"/>
      <c r="M6" s="129"/>
      <c r="N6" s="129"/>
      <c r="O6" s="129"/>
    </row>
    <row r="7" spans="1:256" s="22" customFormat="1" ht="15">
      <c r="A7" s="18"/>
      <c r="B7" s="19" t="s">
        <v>8</v>
      </c>
      <c r="C7" s="20"/>
      <c r="D7" s="21">
        <f>SUM(D8:D19)</f>
        <v>1302000</v>
      </c>
      <c r="E7" s="21">
        <f>SUM(E8:E19)</f>
        <v>0</v>
      </c>
      <c r="F7" s="21">
        <f>SUM(F8:F19)</f>
        <v>1302000</v>
      </c>
      <c r="G7" s="21">
        <f>SUM(G8:G19)</f>
        <v>1302000</v>
      </c>
      <c r="H7" s="21">
        <f>SUM(H8:H19)</f>
        <v>0</v>
      </c>
      <c r="I7" s="129"/>
      <c r="J7" s="129"/>
      <c r="K7" s="129"/>
      <c r="L7" s="129"/>
      <c r="M7" s="129"/>
      <c r="N7" s="129"/>
      <c r="O7" s="12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5" ht="33.75" customHeight="1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8"/>
      <c r="I8" s="129"/>
      <c r="J8" s="129"/>
      <c r="K8" s="129"/>
      <c r="L8" s="129"/>
      <c r="M8" s="129"/>
      <c r="N8" s="129"/>
      <c r="O8" s="129"/>
    </row>
    <row r="9" spans="1:15" ht="33.75" customHeight="1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67">D9+E9</f>
        <v>36000</v>
      </c>
      <c r="G9" s="25">
        <v>36000</v>
      </c>
      <c r="H9" s="118"/>
      <c r="I9" s="129"/>
      <c r="J9" s="129"/>
      <c r="K9" s="129"/>
      <c r="L9" s="129"/>
      <c r="M9" s="129"/>
      <c r="N9" s="129"/>
      <c r="O9" s="129"/>
    </row>
    <row r="10" spans="1:15" ht="36" customHeight="1">
      <c r="A10" s="26">
        <v>3</v>
      </c>
      <c r="B10" s="26" t="s">
        <v>12</v>
      </c>
      <c r="C10" s="27" t="s">
        <v>10</v>
      </c>
      <c r="D10" s="28">
        <v>9000</v>
      </c>
      <c r="E10" s="28"/>
      <c r="F10" s="25">
        <f t="shared" si="0"/>
        <v>9000</v>
      </c>
      <c r="G10" s="28">
        <v>9000</v>
      </c>
      <c r="H10" s="118"/>
      <c r="I10" s="129"/>
      <c r="J10" s="129"/>
      <c r="K10" s="129"/>
      <c r="L10" s="129"/>
      <c r="M10" s="129"/>
      <c r="N10" s="129"/>
      <c r="O10" s="129"/>
    </row>
    <row r="11" spans="1:15" ht="15">
      <c r="A11" s="26">
        <v>4</v>
      </c>
      <c r="B11" s="26" t="s">
        <v>13</v>
      </c>
      <c r="C11" s="24" t="s">
        <v>10</v>
      </c>
      <c r="D11" s="25">
        <v>17000</v>
      </c>
      <c r="E11" s="25"/>
      <c r="F11" s="25">
        <f t="shared" si="0"/>
        <v>17000</v>
      </c>
      <c r="G11" s="25">
        <v>17000</v>
      </c>
      <c r="H11" s="118"/>
      <c r="I11" s="129"/>
      <c r="J11" s="129"/>
      <c r="K11" s="129"/>
      <c r="L11" s="129"/>
      <c r="M11" s="129"/>
      <c r="N11" s="129"/>
      <c r="O11" s="129"/>
    </row>
    <row r="12" spans="1:15" ht="15">
      <c r="A12" s="26">
        <v>5</v>
      </c>
      <c r="B12" s="26" t="s">
        <v>14</v>
      </c>
      <c r="C12" s="24" t="s">
        <v>10</v>
      </c>
      <c r="D12" s="25">
        <v>162000</v>
      </c>
      <c r="E12" s="25"/>
      <c r="F12" s="25">
        <f t="shared" si="0"/>
        <v>162000</v>
      </c>
      <c r="G12" s="25">
        <v>162000</v>
      </c>
      <c r="H12" s="118"/>
      <c r="I12" s="129"/>
      <c r="J12" s="129"/>
      <c r="K12" s="129"/>
      <c r="L12" s="129"/>
      <c r="M12" s="129"/>
      <c r="N12" s="129"/>
      <c r="O12" s="129"/>
    </row>
    <row r="13" spans="1:15" ht="15">
      <c r="A13" s="26">
        <v>6</v>
      </c>
      <c r="B13" s="26" t="s">
        <v>15</v>
      </c>
      <c r="C13" s="24" t="s">
        <v>10</v>
      </c>
      <c r="D13" s="25">
        <v>168000</v>
      </c>
      <c r="E13" s="25"/>
      <c r="F13" s="25">
        <f t="shared" si="0"/>
        <v>168000</v>
      </c>
      <c r="G13" s="25">
        <v>168000</v>
      </c>
      <c r="H13" s="118"/>
      <c r="I13" s="129"/>
      <c r="J13" s="129"/>
      <c r="K13" s="129"/>
      <c r="L13" s="129"/>
      <c r="M13" s="129"/>
      <c r="N13" s="129"/>
      <c r="O13" s="129"/>
    </row>
    <row r="14" spans="1:15" ht="15">
      <c r="A14" s="26">
        <v>7</v>
      </c>
      <c r="B14" s="26" t="s">
        <v>16</v>
      </c>
      <c r="C14" s="24" t="s">
        <v>10</v>
      </c>
      <c r="D14" s="25">
        <v>290000</v>
      </c>
      <c r="E14" s="25"/>
      <c r="F14" s="25">
        <f t="shared" si="0"/>
        <v>290000</v>
      </c>
      <c r="G14" s="25">
        <v>290000</v>
      </c>
      <c r="H14" s="118"/>
      <c r="I14" s="129"/>
      <c r="J14" s="129"/>
      <c r="K14" s="129"/>
      <c r="L14" s="129"/>
      <c r="M14" s="129"/>
      <c r="N14" s="129"/>
      <c r="O14" s="129"/>
    </row>
    <row r="15" spans="1:15" ht="15">
      <c r="A15" s="26">
        <v>8</v>
      </c>
      <c r="B15" s="26" t="s">
        <v>17</v>
      </c>
      <c r="C15" s="24" t="s">
        <v>10</v>
      </c>
      <c r="D15" s="25">
        <v>22000</v>
      </c>
      <c r="E15" s="25"/>
      <c r="F15" s="25">
        <f t="shared" si="0"/>
        <v>22000</v>
      </c>
      <c r="G15" s="25">
        <v>22000</v>
      </c>
      <c r="H15" s="118"/>
      <c r="I15" s="129"/>
      <c r="J15" s="129"/>
      <c r="K15" s="129"/>
      <c r="L15" s="129"/>
      <c r="M15" s="129"/>
      <c r="N15" s="129"/>
      <c r="O15" s="129"/>
    </row>
    <row r="16" spans="1:15" ht="15">
      <c r="A16" s="26">
        <v>9</v>
      </c>
      <c r="B16" s="26" t="s">
        <v>216</v>
      </c>
      <c r="C16" s="24" t="s">
        <v>10</v>
      </c>
      <c r="D16" s="25">
        <v>75000</v>
      </c>
      <c r="E16" s="25"/>
      <c r="F16" s="25">
        <f t="shared" si="0"/>
        <v>75000</v>
      </c>
      <c r="G16" s="25">
        <v>75000</v>
      </c>
      <c r="H16" s="118"/>
      <c r="I16" s="129"/>
      <c r="J16" s="129"/>
      <c r="K16" s="129"/>
      <c r="L16" s="129"/>
      <c r="M16" s="129"/>
      <c r="N16" s="129"/>
      <c r="O16" s="129"/>
    </row>
    <row r="17" spans="1:15" ht="47.25" customHeight="1">
      <c r="A17" s="26">
        <v>10</v>
      </c>
      <c r="B17" s="26" t="s">
        <v>217</v>
      </c>
      <c r="C17" s="24" t="s">
        <v>10</v>
      </c>
      <c r="D17" s="25">
        <v>140000</v>
      </c>
      <c r="E17" s="25"/>
      <c r="F17" s="25">
        <f t="shared" si="0"/>
        <v>140000</v>
      </c>
      <c r="G17" s="25">
        <v>140000</v>
      </c>
      <c r="H17" s="118"/>
      <c r="I17" s="129"/>
      <c r="J17" s="129"/>
      <c r="K17" s="129"/>
      <c r="L17" s="129"/>
      <c r="M17" s="129"/>
      <c r="N17" s="129"/>
      <c r="O17" s="129"/>
    </row>
    <row r="18" spans="1:15" ht="15">
      <c r="A18" s="26">
        <v>11</v>
      </c>
      <c r="B18" s="26" t="s">
        <v>216</v>
      </c>
      <c r="C18" s="24" t="s">
        <v>10</v>
      </c>
      <c r="D18" s="25">
        <v>105000</v>
      </c>
      <c r="E18" s="25"/>
      <c r="F18" s="25">
        <f t="shared" si="0"/>
        <v>105000</v>
      </c>
      <c r="G18" s="25">
        <v>105000</v>
      </c>
      <c r="H18" s="118"/>
      <c r="I18" s="129"/>
      <c r="J18" s="129"/>
      <c r="K18" s="129"/>
      <c r="L18" s="129"/>
      <c r="M18" s="129"/>
      <c r="N18" s="129"/>
      <c r="O18" s="129"/>
    </row>
    <row r="19" spans="1:15" ht="15">
      <c r="A19" s="26">
        <v>12</v>
      </c>
      <c r="B19" s="26" t="s">
        <v>218</v>
      </c>
      <c r="C19" s="24" t="s">
        <v>10</v>
      </c>
      <c r="D19" s="25">
        <v>15000</v>
      </c>
      <c r="E19" s="25"/>
      <c r="F19" s="25">
        <f t="shared" si="0"/>
        <v>15000</v>
      </c>
      <c r="G19" s="25">
        <v>15000</v>
      </c>
      <c r="H19" s="118"/>
      <c r="I19" s="129"/>
      <c r="J19" s="129"/>
      <c r="K19" s="129"/>
      <c r="L19" s="129"/>
      <c r="M19" s="129"/>
      <c r="N19" s="129"/>
      <c r="O19" s="129"/>
    </row>
    <row r="20" spans="1:15" ht="15">
      <c r="A20" s="26"/>
      <c r="B20" s="19" t="s">
        <v>19</v>
      </c>
      <c r="C20" s="24"/>
      <c r="D20" s="21">
        <f>SUM(D21:D27)</f>
        <v>1395000</v>
      </c>
      <c r="E20" s="21">
        <f>SUM(E21:E27)</f>
        <v>0</v>
      </c>
      <c r="F20" s="21">
        <f>SUM(F21:F27)</f>
        <v>1395000</v>
      </c>
      <c r="G20" s="21">
        <f>SUM(G21:G27)</f>
        <v>1395000</v>
      </c>
      <c r="H20" s="118">
        <f>SUM(H21:H27)</f>
        <v>0</v>
      </c>
      <c r="I20" s="129"/>
      <c r="J20" s="129"/>
      <c r="K20" s="129"/>
      <c r="L20" s="129"/>
      <c r="M20" s="129"/>
      <c r="N20" s="129"/>
      <c r="O20" s="129"/>
    </row>
    <row r="21" spans="1:15" ht="38.25" customHeight="1">
      <c r="A21" s="26">
        <v>1</v>
      </c>
      <c r="B21" s="29" t="s">
        <v>20</v>
      </c>
      <c r="C21" s="24" t="s">
        <v>21</v>
      </c>
      <c r="D21" s="25">
        <v>143000</v>
      </c>
      <c r="E21" s="25"/>
      <c r="F21" s="25">
        <f t="shared" si="0"/>
        <v>143000</v>
      </c>
      <c r="G21" s="25">
        <v>143000</v>
      </c>
      <c r="H21" s="118"/>
      <c r="I21" s="129"/>
      <c r="J21" s="129"/>
      <c r="K21" s="129"/>
      <c r="L21" s="129"/>
      <c r="M21" s="129"/>
      <c r="N21" s="129"/>
      <c r="O21" s="129"/>
    </row>
    <row r="22" spans="1:15" ht="36.75" customHeight="1">
      <c r="A22" s="26">
        <v>2</v>
      </c>
      <c r="B22" s="29" t="s">
        <v>22</v>
      </c>
      <c r="C22" s="24" t="s">
        <v>21</v>
      </c>
      <c r="D22" s="25">
        <v>24000</v>
      </c>
      <c r="E22" s="25"/>
      <c r="F22" s="25">
        <f t="shared" si="0"/>
        <v>24000</v>
      </c>
      <c r="G22" s="25">
        <v>24000</v>
      </c>
      <c r="H22" s="118"/>
      <c r="I22" s="129"/>
      <c r="J22" s="129"/>
      <c r="K22" s="129"/>
      <c r="L22" s="129"/>
      <c r="M22" s="129"/>
      <c r="N22" s="129"/>
      <c r="O22" s="129"/>
    </row>
    <row r="23" spans="1:15" ht="31.5" customHeight="1">
      <c r="A23" s="26">
        <v>3</v>
      </c>
      <c r="B23" s="29" t="s">
        <v>23</v>
      </c>
      <c r="C23" s="24" t="s">
        <v>24</v>
      </c>
      <c r="D23" s="25">
        <v>60000</v>
      </c>
      <c r="E23" s="25"/>
      <c r="F23" s="25">
        <f t="shared" si="0"/>
        <v>60000</v>
      </c>
      <c r="G23" s="25">
        <v>60000</v>
      </c>
      <c r="H23" s="118"/>
      <c r="I23" s="129"/>
      <c r="J23" s="129"/>
      <c r="K23" s="129"/>
      <c r="L23" s="129"/>
      <c r="M23" s="129"/>
      <c r="N23" s="129"/>
      <c r="O23" s="129"/>
    </row>
    <row r="24" spans="1:15" ht="33.75" customHeight="1">
      <c r="A24" s="26">
        <v>4</v>
      </c>
      <c r="B24" s="29" t="s">
        <v>25</v>
      </c>
      <c r="C24" s="24" t="s">
        <v>21</v>
      </c>
      <c r="D24" s="25">
        <v>12000</v>
      </c>
      <c r="E24" s="25"/>
      <c r="F24" s="25">
        <f t="shared" si="0"/>
        <v>12000</v>
      </c>
      <c r="G24" s="25">
        <v>12000</v>
      </c>
      <c r="H24" s="118"/>
      <c r="I24" s="129"/>
      <c r="J24" s="129"/>
      <c r="K24" s="129"/>
      <c r="L24" s="129"/>
      <c r="M24" s="129"/>
      <c r="N24" s="129"/>
      <c r="O24" s="129"/>
    </row>
    <row r="25" spans="1:15" ht="24.75" customHeight="1">
      <c r="A25" s="26">
        <v>5</v>
      </c>
      <c r="B25" s="29" t="s">
        <v>26</v>
      </c>
      <c r="C25" s="24" t="s">
        <v>21</v>
      </c>
      <c r="D25" s="25">
        <v>3000</v>
      </c>
      <c r="E25" s="25"/>
      <c r="F25" s="25">
        <f t="shared" si="0"/>
        <v>3000</v>
      </c>
      <c r="G25" s="25">
        <v>3000</v>
      </c>
      <c r="H25" s="118"/>
      <c r="I25" s="129"/>
      <c r="J25" s="129"/>
      <c r="K25" s="129"/>
      <c r="L25" s="129"/>
      <c r="M25" s="129"/>
      <c r="N25" s="129"/>
      <c r="O25" s="129"/>
    </row>
    <row r="26" spans="1:15" ht="36.75" customHeight="1">
      <c r="A26" s="26">
        <v>6</v>
      </c>
      <c r="B26" s="29" t="s">
        <v>27</v>
      </c>
      <c r="C26" s="24" t="s">
        <v>24</v>
      </c>
      <c r="D26" s="25">
        <v>1034000</v>
      </c>
      <c r="E26" s="25"/>
      <c r="F26" s="25">
        <f t="shared" si="0"/>
        <v>1034000</v>
      </c>
      <c r="G26" s="25">
        <v>1034000</v>
      </c>
      <c r="H26" s="118"/>
      <c r="I26" s="129"/>
      <c r="J26" s="129"/>
      <c r="K26" s="129"/>
      <c r="L26" s="129"/>
      <c r="M26" s="129"/>
      <c r="N26" s="129"/>
      <c r="O26" s="129"/>
    </row>
    <row r="27" spans="1:15" ht="48" customHeight="1">
      <c r="A27" s="26">
        <v>7</v>
      </c>
      <c r="B27" s="29" t="s">
        <v>28</v>
      </c>
      <c r="C27" s="24" t="s">
        <v>24</v>
      </c>
      <c r="D27" s="25">
        <v>119000</v>
      </c>
      <c r="E27" s="25"/>
      <c r="F27" s="25">
        <f t="shared" si="0"/>
        <v>119000</v>
      </c>
      <c r="G27" s="25">
        <v>119000</v>
      </c>
      <c r="H27" s="118"/>
      <c r="I27" s="129"/>
      <c r="J27" s="129"/>
      <c r="K27" s="129"/>
      <c r="L27" s="129"/>
      <c r="M27" s="129"/>
      <c r="N27" s="129"/>
      <c r="O27" s="129"/>
    </row>
    <row r="28" spans="1:256" s="22" customFormat="1" ht="15">
      <c r="A28" s="18"/>
      <c r="B28" s="19" t="s">
        <v>29</v>
      </c>
      <c r="C28" s="20"/>
      <c r="D28" s="21">
        <f>SUM(D29:D32)+D48+D49+D50</f>
        <v>111890000</v>
      </c>
      <c r="E28" s="21">
        <f>SUM(E29:E32)+E48+E49+E50</f>
        <v>-3969000</v>
      </c>
      <c r="F28" s="21">
        <f>SUM(F29:F32)+F48+F49+F50</f>
        <v>107921000</v>
      </c>
      <c r="G28" s="21">
        <f>SUM(G29:G32)+G48+G49+G50</f>
        <v>107921000</v>
      </c>
      <c r="H28" s="21">
        <f>SUM(H29:H32)+H48+H49+H50</f>
        <v>0</v>
      </c>
      <c r="I28" s="129"/>
      <c r="J28" s="129"/>
      <c r="K28" s="129"/>
      <c r="L28" s="129"/>
      <c r="M28" s="129"/>
      <c r="N28" s="129"/>
      <c r="O28" s="12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15" ht="34.5" customHeight="1">
      <c r="A29" s="26">
        <v>1</v>
      </c>
      <c r="B29" s="26" t="s">
        <v>30</v>
      </c>
      <c r="C29" s="24" t="s">
        <v>31</v>
      </c>
      <c r="D29" s="25">
        <v>77000000</v>
      </c>
      <c r="E29" s="25">
        <f>-80000-3889000</f>
        <v>-3969000</v>
      </c>
      <c r="F29" s="25">
        <f t="shared" si="0"/>
        <v>73031000</v>
      </c>
      <c r="G29" s="25">
        <v>73031000</v>
      </c>
      <c r="H29" s="118"/>
      <c r="I29" s="129"/>
      <c r="J29" s="129"/>
      <c r="K29" s="129"/>
      <c r="L29" s="129"/>
      <c r="M29" s="129"/>
      <c r="N29" s="129"/>
      <c r="O29" s="129"/>
    </row>
    <row r="30" spans="1:15" ht="39.75" customHeight="1">
      <c r="A30" s="26">
        <v>2</v>
      </c>
      <c r="B30" s="26" t="s">
        <v>32</v>
      </c>
      <c r="C30" s="30" t="s">
        <v>33</v>
      </c>
      <c r="D30" s="25">
        <v>2016000</v>
      </c>
      <c r="E30" s="25"/>
      <c r="F30" s="25">
        <f t="shared" si="0"/>
        <v>2016000</v>
      </c>
      <c r="G30" s="25">
        <v>2016000</v>
      </c>
      <c r="H30" s="118"/>
      <c r="I30" s="129"/>
      <c r="J30" s="129"/>
      <c r="K30" s="129"/>
      <c r="L30" s="129"/>
      <c r="M30" s="129"/>
      <c r="N30" s="129"/>
      <c r="O30" s="129"/>
    </row>
    <row r="31" spans="1:15" ht="15">
      <c r="A31" s="26">
        <v>3</v>
      </c>
      <c r="B31" s="26" t="s">
        <v>34</v>
      </c>
      <c r="C31" s="30" t="s">
        <v>35</v>
      </c>
      <c r="D31" s="25">
        <v>3000</v>
      </c>
      <c r="E31" s="25"/>
      <c r="F31" s="25">
        <f t="shared" si="0"/>
        <v>3000</v>
      </c>
      <c r="G31" s="25">
        <v>3000</v>
      </c>
      <c r="H31" s="118"/>
      <c r="I31" s="129"/>
      <c r="J31" s="129"/>
      <c r="K31" s="129"/>
      <c r="L31" s="129"/>
      <c r="M31" s="129"/>
      <c r="N31" s="129"/>
      <c r="O31" s="129"/>
    </row>
    <row r="32" spans="1:256" s="32" customFormat="1" ht="18" customHeight="1">
      <c r="A32" s="71">
        <v>4</v>
      </c>
      <c r="B32" s="136" t="s">
        <v>237</v>
      </c>
      <c r="C32" s="18"/>
      <c r="D32" s="31">
        <f>SUM(D33:D46)</f>
        <v>549000</v>
      </c>
      <c r="E32" s="31">
        <f>SUM(E33:E46)</f>
        <v>0</v>
      </c>
      <c r="F32" s="31">
        <f>SUM(F33:F46)</f>
        <v>549000</v>
      </c>
      <c r="G32" s="31">
        <f>SUM(G33:G46)</f>
        <v>549000</v>
      </c>
      <c r="H32" s="119">
        <f>SUM(H33:H46)</f>
        <v>0</v>
      </c>
      <c r="I32" s="129"/>
      <c r="J32" s="129"/>
      <c r="K32" s="129"/>
      <c r="L32" s="129"/>
      <c r="M32" s="129"/>
      <c r="N32" s="129"/>
      <c r="O32" s="12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2" customFormat="1" ht="15.75" customHeight="1">
      <c r="A33" s="114" t="s">
        <v>36</v>
      </c>
      <c r="B33" s="33" t="s">
        <v>37</v>
      </c>
      <c r="C33" s="24" t="s">
        <v>35</v>
      </c>
      <c r="D33" s="25">
        <v>63000</v>
      </c>
      <c r="E33" s="25"/>
      <c r="F33" s="25">
        <f t="shared" si="0"/>
        <v>63000</v>
      </c>
      <c r="G33" s="34">
        <v>63000</v>
      </c>
      <c r="H33" s="97"/>
      <c r="I33" s="129"/>
      <c r="J33" s="129"/>
      <c r="K33" s="129"/>
      <c r="L33" s="129"/>
      <c r="M33" s="129"/>
      <c r="N33" s="129"/>
      <c r="O33" s="12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6" customFormat="1" ht="13.5" customHeight="1">
      <c r="A34" s="114" t="s">
        <v>38</v>
      </c>
      <c r="B34" s="35" t="s">
        <v>189</v>
      </c>
      <c r="C34" s="24" t="s">
        <v>35</v>
      </c>
      <c r="D34" s="25">
        <v>3500</v>
      </c>
      <c r="E34" s="25"/>
      <c r="F34" s="25">
        <f t="shared" si="0"/>
        <v>3500</v>
      </c>
      <c r="G34" s="34">
        <v>3500</v>
      </c>
      <c r="H34" s="97"/>
      <c r="I34" s="129"/>
      <c r="J34" s="129"/>
      <c r="K34" s="129"/>
      <c r="L34" s="129"/>
      <c r="M34" s="129"/>
      <c r="N34" s="129"/>
      <c r="O34" s="12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6" customFormat="1" ht="18" customHeight="1">
      <c r="A35" s="114" t="s">
        <v>39</v>
      </c>
      <c r="B35" s="33" t="s">
        <v>40</v>
      </c>
      <c r="C35" s="24" t="s">
        <v>35</v>
      </c>
      <c r="D35" s="25">
        <v>54000</v>
      </c>
      <c r="E35" s="25"/>
      <c r="F35" s="25">
        <f t="shared" si="0"/>
        <v>54000</v>
      </c>
      <c r="G35" s="34">
        <v>54000</v>
      </c>
      <c r="H35" s="97"/>
      <c r="I35" s="129"/>
      <c r="J35" s="129"/>
      <c r="K35" s="129"/>
      <c r="L35" s="129"/>
      <c r="M35" s="129"/>
      <c r="N35" s="129"/>
      <c r="O35" s="12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6" customFormat="1" ht="12.75" customHeight="1">
      <c r="A36" s="114" t="s">
        <v>41</v>
      </c>
      <c r="B36" s="33" t="s">
        <v>42</v>
      </c>
      <c r="C36" s="24" t="s">
        <v>35</v>
      </c>
      <c r="D36" s="25">
        <v>25000</v>
      </c>
      <c r="E36" s="25"/>
      <c r="F36" s="25">
        <f t="shared" si="0"/>
        <v>25000</v>
      </c>
      <c r="G36" s="34">
        <v>25000</v>
      </c>
      <c r="H36" s="97"/>
      <c r="I36" s="129"/>
      <c r="J36" s="129"/>
      <c r="K36" s="129"/>
      <c r="L36" s="129"/>
      <c r="M36" s="129"/>
      <c r="N36" s="129"/>
      <c r="O36" s="12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6" customFormat="1" ht="12.75" customHeight="1">
      <c r="A37" s="114" t="s">
        <v>43</v>
      </c>
      <c r="B37" s="33" t="s">
        <v>44</v>
      </c>
      <c r="C37" s="24" t="s">
        <v>35</v>
      </c>
      <c r="D37" s="25">
        <v>7000</v>
      </c>
      <c r="E37" s="25"/>
      <c r="F37" s="25">
        <f t="shared" si="0"/>
        <v>7000</v>
      </c>
      <c r="G37" s="34">
        <v>7000</v>
      </c>
      <c r="H37" s="97"/>
      <c r="I37" s="129"/>
      <c r="J37" s="129"/>
      <c r="K37" s="129"/>
      <c r="L37" s="129"/>
      <c r="M37" s="129"/>
      <c r="N37" s="129"/>
      <c r="O37" s="129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6" customFormat="1" ht="12.75" customHeight="1">
      <c r="A38" s="114" t="s">
        <v>199</v>
      </c>
      <c r="B38" s="112" t="s">
        <v>190</v>
      </c>
      <c r="C38" s="24" t="s">
        <v>35</v>
      </c>
      <c r="D38" s="25">
        <v>161460</v>
      </c>
      <c r="E38" s="25"/>
      <c r="F38" s="25">
        <f t="shared" si="0"/>
        <v>161460</v>
      </c>
      <c r="G38" s="34">
        <v>161460</v>
      </c>
      <c r="H38" s="97"/>
      <c r="I38" s="129"/>
      <c r="J38" s="129"/>
      <c r="K38" s="129"/>
      <c r="L38" s="129"/>
      <c r="M38" s="129"/>
      <c r="N38" s="129"/>
      <c r="O38" s="129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6" customFormat="1" ht="12.75" customHeight="1">
      <c r="A39" s="114" t="s">
        <v>200</v>
      </c>
      <c r="B39" s="113" t="s">
        <v>191</v>
      </c>
      <c r="C39" s="24" t="s">
        <v>35</v>
      </c>
      <c r="D39" s="25">
        <v>88900</v>
      </c>
      <c r="E39" s="25"/>
      <c r="F39" s="25">
        <f t="shared" si="0"/>
        <v>88900</v>
      </c>
      <c r="G39" s="34">
        <v>88900</v>
      </c>
      <c r="H39" s="97"/>
      <c r="I39" s="129"/>
      <c r="J39" s="129"/>
      <c r="K39" s="129"/>
      <c r="L39" s="129"/>
      <c r="M39" s="129"/>
      <c r="N39" s="129"/>
      <c r="O39" s="12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6" customFormat="1" ht="12.75" customHeight="1">
      <c r="A40" s="114" t="s">
        <v>201</v>
      </c>
      <c r="B40" s="112" t="s">
        <v>192</v>
      </c>
      <c r="C40" s="24" t="s">
        <v>35</v>
      </c>
      <c r="D40" s="25">
        <v>39000</v>
      </c>
      <c r="E40" s="25"/>
      <c r="F40" s="25">
        <f t="shared" si="0"/>
        <v>39000</v>
      </c>
      <c r="G40" s="34">
        <v>39000</v>
      </c>
      <c r="H40" s="97"/>
      <c r="I40" s="129"/>
      <c r="J40" s="129"/>
      <c r="K40" s="129"/>
      <c r="L40" s="129"/>
      <c r="M40" s="129"/>
      <c r="N40" s="129"/>
      <c r="O40" s="129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6" customFormat="1" ht="12.75" customHeight="1">
      <c r="A41" s="114" t="s">
        <v>202</v>
      </c>
      <c r="B41" s="112" t="s">
        <v>193</v>
      </c>
      <c r="C41" s="24" t="s">
        <v>35</v>
      </c>
      <c r="D41" s="25">
        <v>3700</v>
      </c>
      <c r="E41" s="25"/>
      <c r="F41" s="25">
        <f t="shared" si="0"/>
        <v>3700</v>
      </c>
      <c r="G41" s="34">
        <v>3700</v>
      </c>
      <c r="H41" s="97"/>
      <c r="I41" s="129"/>
      <c r="J41" s="129"/>
      <c r="K41" s="129"/>
      <c r="L41" s="129"/>
      <c r="M41" s="129"/>
      <c r="N41" s="129"/>
      <c r="O41" s="12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6" customFormat="1" ht="12.75" customHeight="1">
      <c r="A42" s="114" t="s">
        <v>203</v>
      </c>
      <c r="B42" s="112" t="s">
        <v>194</v>
      </c>
      <c r="C42" s="24" t="s">
        <v>35</v>
      </c>
      <c r="D42" s="25">
        <v>81340</v>
      </c>
      <c r="E42" s="25"/>
      <c r="F42" s="25">
        <f t="shared" si="0"/>
        <v>81340</v>
      </c>
      <c r="G42" s="34">
        <v>81340</v>
      </c>
      <c r="H42" s="97"/>
      <c r="I42" s="129"/>
      <c r="J42" s="129"/>
      <c r="K42" s="129"/>
      <c r="L42" s="129"/>
      <c r="M42" s="129"/>
      <c r="N42" s="129"/>
      <c r="O42" s="12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6" customFormat="1" ht="12.75" customHeight="1">
      <c r="A43" s="114" t="s">
        <v>204</v>
      </c>
      <c r="B43" s="112" t="s">
        <v>195</v>
      </c>
      <c r="C43" s="24" t="s">
        <v>35</v>
      </c>
      <c r="D43" s="25">
        <v>12500</v>
      </c>
      <c r="E43" s="25"/>
      <c r="F43" s="25">
        <f t="shared" si="0"/>
        <v>12500</v>
      </c>
      <c r="G43" s="34">
        <v>12500</v>
      </c>
      <c r="H43" s="97"/>
      <c r="I43" s="129"/>
      <c r="J43" s="129"/>
      <c r="K43" s="129"/>
      <c r="L43" s="129"/>
      <c r="M43" s="129"/>
      <c r="N43" s="129"/>
      <c r="O43" s="12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6" customFormat="1" ht="12.75" customHeight="1">
      <c r="A44" s="114" t="s">
        <v>205</v>
      </c>
      <c r="B44" s="112" t="s">
        <v>196</v>
      </c>
      <c r="C44" s="24" t="s">
        <v>35</v>
      </c>
      <c r="D44" s="25">
        <v>2700</v>
      </c>
      <c r="E44" s="25"/>
      <c r="F44" s="25">
        <f t="shared" si="0"/>
        <v>2700</v>
      </c>
      <c r="G44" s="34">
        <v>2700</v>
      </c>
      <c r="H44" s="97"/>
      <c r="I44" s="129"/>
      <c r="J44" s="129"/>
      <c r="K44" s="129"/>
      <c r="L44" s="129"/>
      <c r="M44" s="129"/>
      <c r="N44" s="129"/>
      <c r="O44" s="12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6" customFormat="1" ht="12.75" customHeight="1">
      <c r="A45" s="114" t="s">
        <v>206</v>
      </c>
      <c r="B45" s="112" t="s">
        <v>197</v>
      </c>
      <c r="C45" s="24" t="s">
        <v>35</v>
      </c>
      <c r="D45" s="25">
        <v>3200</v>
      </c>
      <c r="E45" s="25"/>
      <c r="F45" s="25">
        <f t="shared" si="0"/>
        <v>3200</v>
      </c>
      <c r="G45" s="34">
        <v>3200</v>
      </c>
      <c r="H45" s="97"/>
      <c r="I45" s="129"/>
      <c r="J45" s="129"/>
      <c r="K45" s="129"/>
      <c r="L45" s="129"/>
      <c r="M45" s="129"/>
      <c r="N45" s="129"/>
      <c r="O45" s="12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6" customFormat="1" ht="12.75" customHeight="1">
      <c r="A46" s="114" t="s">
        <v>207</v>
      </c>
      <c r="B46" s="112" t="s">
        <v>198</v>
      </c>
      <c r="C46" s="24" t="s">
        <v>35</v>
      </c>
      <c r="D46" s="25">
        <v>3700</v>
      </c>
      <c r="E46" s="25"/>
      <c r="F46" s="25">
        <f t="shared" si="0"/>
        <v>3700</v>
      </c>
      <c r="G46" s="34">
        <v>3700</v>
      </c>
      <c r="H46" s="97"/>
      <c r="I46" s="129"/>
      <c r="J46" s="129"/>
      <c r="K46" s="129"/>
      <c r="L46" s="129"/>
      <c r="M46" s="129"/>
      <c r="N46" s="129"/>
      <c r="O46" s="129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15" ht="15">
      <c r="A47" s="114" t="s">
        <v>235</v>
      </c>
      <c r="B47" s="26" t="s">
        <v>230</v>
      </c>
      <c r="C47" s="30" t="s">
        <v>35</v>
      </c>
      <c r="D47" s="25">
        <v>90000</v>
      </c>
      <c r="E47" s="25"/>
      <c r="F47" s="25">
        <f t="shared" si="0"/>
        <v>90000</v>
      </c>
      <c r="G47" s="25">
        <v>90000</v>
      </c>
      <c r="H47" s="118"/>
      <c r="I47" s="129"/>
      <c r="J47" s="129"/>
      <c r="K47" s="129"/>
      <c r="L47" s="129"/>
      <c r="M47" s="129"/>
      <c r="N47" s="129"/>
      <c r="O47" s="129"/>
    </row>
    <row r="48" spans="1:256" s="37" customFormat="1" ht="12.75" customHeight="1">
      <c r="A48" s="71">
        <v>5</v>
      </c>
      <c r="B48" s="23" t="s">
        <v>45</v>
      </c>
      <c r="C48" s="24">
        <v>84</v>
      </c>
      <c r="D48" s="25">
        <v>32260000</v>
      </c>
      <c r="E48" s="25"/>
      <c r="F48" s="25">
        <f t="shared" si="0"/>
        <v>32260000</v>
      </c>
      <c r="G48" s="34">
        <f>34090000-1830000</f>
        <v>32260000</v>
      </c>
      <c r="H48" s="119"/>
      <c r="I48" s="129"/>
      <c r="J48" s="129"/>
      <c r="K48" s="129"/>
      <c r="L48" s="129"/>
      <c r="M48" s="129"/>
      <c r="N48" s="129"/>
      <c r="O48" s="12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7" customFormat="1" ht="50.25" customHeight="1">
      <c r="A49" s="71">
        <v>6</v>
      </c>
      <c r="B49" s="23" t="s">
        <v>236</v>
      </c>
      <c r="C49" s="24" t="s">
        <v>35</v>
      </c>
      <c r="D49" s="25">
        <v>21000</v>
      </c>
      <c r="E49" s="25"/>
      <c r="F49" s="25">
        <f t="shared" si="0"/>
        <v>21000</v>
      </c>
      <c r="G49" s="34">
        <v>21000</v>
      </c>
      <c r="H49" s="119"/>
      <c r="I49" s="129"/>
      <c r="J49" s="129"/>
      <c r="K49" s="129"/>
      <c r="L49" s="129"/>
      <c r="M49" s="129"/>
      <c r="N49" s="129"/>
      <c r="O49" s="12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34" customFormat="1" ht="28.5" customHeight="1">
      <c r="A50" s="135" t="s">
        <v>233</v>
      </c>
      <c r="B50" s="23" t="s">
        <v>238</v>
      </c>
      <c r="C50" s="24" t="s">
        <v>234</v>
      </c>
      <c r="D50" s="83">
        <v>41000</v>
      </c>
      <c r="E50" s="83"/>
      <c r="F50" s="25">
        <f t="shared" si="0"/>
        <v>41000</v>
      </c>
      <c r="G50" s="131">
        <v>41000</v>
      </c>
      <c r="H50" s="132"/>
      <c r="I50" s="129"/>
      <c r="J50" s="129"/>
      <c r="K50" s="129"/>
      <c r="L50" s="129"/>
      <c r="M50" s="129"/>
      <c r="N50" s="129"/>
      <c r="O50" s="129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spans="1:15" ht="15">
      <c r="A51" s="38"/>
      <c r="B51" s="39" t="s">
        <v>46</v>
      </c>
      <c r="C51" s="40" t="s">
        <v>47</v>
      </c>
      <c r="D51" s="41">
        <f>SUM(D52:D56)</f>
        <v>201000</v>
      </c>
      <c r="E51" s="41">
        <f>SUM(E52:E56)</f>
        <v>0</v>
      </c>
      <c r="F51" s="41">
        <f>SUM(F52:F56)</f>
        <v>201000</v>
      </c>
      <c r="G51" s="41">
        <f>SUM(G52:G56)</f>
        <v>201000</v>
      </c>
      <c r="H51" s="91">
        <f>SUM(H52:H56)</f>
        <v>0</v>
      </c>
      <c r="I51" s="129"/>
      <c r="J51" s="129"/>
      <c r="K51" s="129"/>
      <c r="L51" s="129"/>
      <c r="M51" s="129"/>
      <c r="N51" s="129"/>
      <c r="O51" s="129"/>
    </row>
    <row r="52" spans="1:15" ht="15">
      <c r="A52" s="42" t="s">
        <v>48</v>
      </c>
      <c r="B52" s="115" t="s">
        <v>49</v>
      </c>
      <c r="C52" s="43" t="s">
        <v>50</v>
      </c>
      <c r="D52" s="44">
        <v>75000</v>
      </c>
      <c r="E52" s="44"/>
      <c r="F52" s="25">
        <f t="shared" si="0"/>
        <v>75000</v>
      </c>
      <c r="G52" s="44">
        <v>75000</v>
      </c>
      <c r="H52" s="120"/>
      <c r="I52" s="129"/>
      <c r="J52" s="129"/>
      <c r="K52" s="129"/>
      <c r="L52" s="129"/>
      <c r="M52" s="129"/>
      <c r="N52" s="129"/>
      <c r="O52" s="129"/>
    </row>
    <row r="53" spans="1:256" s="45" customFormat="1" ht="15">
      <c r="A53" s="42" t="s">
        <v>51</v>
      </c>
      <c r="B53" s="115" t="s">
        <v>52</v>
      </c>
      <c r="C53" s="43" t="s">
        <v>50</v>
      </c>
      <c r="D53" s="44">
        <v>80000</v>
      </c>
      <c r="E53" s="44"/>
      <c r="F53" s="25">
        <f t="shared" si="0"/>
        <v>80000</v>
      </c>
      <c r="G53" s="44">
        <v>80000</v>
      </c>
      <c r="H53" s="121"/>
      <c r="I53" s="129"/>
      <c r="J53" s="129"/>
      <c r="K53" s="129"/>
      <c r="L53" s="129"/>
      <c r="M53" s="129"/>
      <c r="N53" s="129"/>
      <c r="O53" s="12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5" customFormat="1" ht="15">
      <c r="A54" s="42" t="s">
        <v>53</v>
      </c>
      <c r="B54" s="115" t="s">
        <v>54</v>
      </c>
      <c r="C54" s="43" t="s">
        <v>50</v>
      </c>
      <c r="D54" s="44">
        <v>25000</v>
      </c>
      <c r="E54" s="44"/>
      <c r="F54" s="25">
        <f t="shared" si="0"/>
        <v>25000</v>
      </c>
      <c r="G54" s="44">
        <v>25000</v>
      </c>
      <c r="H54" s="121"/>
      <c r="I54" s="129"/>
      <c r="J54" s="129"/>
      <c r="K54" s="129"/>
      <c r="L54" s="129"/>
      <c r="M54" s="129"/>
      <c r="N54" s="129"/>
      <c r="O54" s="12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5" customFormat="1" ht="15">
      <c r="A55" s="42" t="s">
        <v>55</v>
      </c>
      <c r="B55" s="115" t="s">
        <v>56</v>
      </c>
      <c r="C55" s="43" t="s">
        <v>50</v>
      </c>
      <c r="D55" s="44">
        <v>11000</v>
      </c>
      <c r="E55" s="44"/>
      <c r="F55" s="25">
        <f t="shared" si="0"/>
        <v>11000</v>
      </c>
      <c r="G55" s="44">
        <v>11000</v>
      </c>
      <c r="H55" s="121"/>
      <c r="I55" s="129"/>
      <c r="J55" s="129"/>
      <c r="K55" s="129"/>
      <c r="L55" s="129"/>
      <c r="M55" s="129"/>
      <c r="N55" s="129"/>
      <c r="O55" s="129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45" customFormat="1" ht="15">
      <c r="A56" s="42" t="s">
        <v>57</v>
      </c>
      <c r="B56" s="115" t="s">
        <v>58</v>
      </c>
      <c r="C56" s="43" t="s">
        <v>50</v>
      </c>
      <c r="D56" s="44">
        <v>10000</v>
      </c>
      <c r="E56" s="44"/>
      <c r="F56" s="25">
        <f t="shared" si="0"/>
        <v>10000</v>
      </c>
      <c r="G56" s="44">
        <v>10000</v>
      </c>
      <c r="H56" s="121"/>
      <c r="I56" s="129"/>
      <c r="J56" s="129"/>
      <c r="K56" s="129"/>
      <c r="L56" s="129"/>
      <c r="M56" s="129"/>
      <c r="N56" s="129"/>
      <c r="O56" s="129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45" customFormat="1" ht="15">
      <c r="A57" s="46"/>
      <c r="B57" s="47" t="s">
        <v>59</v>
      </c>
      <c r="C57" s="46"/>
      <c r="D57" s="48">
        <f>D58</f>
        <v>31000</v>
      </c>
      <c r="E57" s="48">
        <f>E58</f>
        <v>0</v>
      </c>
      <c r="F57" s="48">
        <f>F58</f>
        <v>31000</v>
      </c>
      <c r="G57" s="48">
        <f>G58</f>
        <v>31000</v>
      </c>
      <c r="H57" s="122">
        <f>H58</f>
        <v>0</v>
      </c>
      <c r="I57" s="129"/>
      <c r="J57" s="129"/>
      <c r="K57" s="129"/>
      <c r="L57" s="129"/>
      <c r="M57" s="129"/>
      <c r="N57" s="129"/>
      <c r="O57" s="12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15" ht="48" customHeight="1">
      <c r="A58" s="49">
        <v>1</v>
      </c>
      <c r="B58" s="26" t="s">
        <v>60</v>
      </c>
      <c r="C58" s="50" t="s">
        <v>61</v>
      </c>
      <c r="D58" s="34">
        <v>31000</v>
      </c>
      <c r="E58" s="34"/>
      <c r="F58" s="25">
        <f t="shared" si="0"/>
        <v>31000</v>
      </c>
      <c r="G58" s="25">
        <v>31000</v>
      </c>
      <c r="H58" s="73"/>
      <c r="I58" s="129"/>
      <c r="J58" s="129"/>
      <c r="K58" s="129"/>
      <c r="L58" s="129"/>
      <c r="M58" s="129"/>
      <c r="N58" s="129"/>
      <c r="O58" s="129"/>
    </row>
    <row r="59" spans="1:256" s="1" customFormat="1" ht="15">
      <c r="A59" s="51"/>
      <c r="B59" s="47" t="s">
        <v>62</v>
      </c>
      <c r="C59" s="52"/>
      <c r="D59" s="53">
        <f>SUM(D60:D67)</f>
        <v>22000</v>
      </c>
      <c r="E59" s="53">
        <f>SUM(E60:E67)</f>
        <v>0</v>
      </c>
      <c r="F59" s="53">
        <f>SUM(F60:F67)</f>
        <v>22000</v>
      </c>
      <c r="G59" s="53">
        <f>SUM(G60:G67)</f>
        <v>22000</v>
      </c>
      <c r="H59" s="123">
        <f>SUM(H60:H67)</f>
        <v>0</v>
      </c>
      <c r="I59" s="129"/>
      <c r="J59" s="129"/>
      <c r="K59" s="129"/>
      <c r="L59" s="129"/>
      <c r="M59" s="129"/>
      <c r="N59" s="129"/>
      <c r="O59" s="12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5">
      <c r="A60" s="49">
        <v>1</v>
      </c>
      <c r="B60" s="26" t="s">
        <v>63</v>
      </c>
      <c r="C60" s="50" t="s">
        <v>61</v>
      </c>
      <c r="D60" s="25">
        <v>2500</v>
      </c>
      <c r="E60" s="25"/>
      <c r="F60" s="25">
        <f t="shared" si="0"/>
        <v>2500</v>
      </c>
      <c r="G60" s="25">
        <v>2500</v>
      </c>
      <c r="H60" s="73"/>
      <c r="I60" s="129"/>
      <c r="J60" s="129"/>
      <c r="K60" s="129"/>
      <c r="L60" s="129"/>
      <c r="M60" s="129"/>
      <c r="N60" s="129"/>
      <c r="O60" s="12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5">
      <c r="A61" s="49">
        <v>2</v>
      </c>
      <c r="B61" s="26" t="s">
        <v>64</v>
      </c>
      <c r="C61" s="50" t="s">
        <v>61</v>
      </c>
      <c r="D61" s="25">
        <v>6600</v>
      </c>
      <c r="E61" s="25"/>
      <c r="F61" s="25">
        <f t="shared" si="0"/>
        <v>6600</v>
      </c>
      <c r="G61" s="25">
        <v>6600</v>
      </c>
      <c r="H61" s="73"/>
      <c r="I61" s="129"/>
      <c r="J61" s="129"/>
      <c r="K61" s="129"/>
      <c r="L61" s="129"/>
      <c r="M61" s="129"/>
      <c r="N61" s="129"/>
      <c r="O61" s="12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5">
      <c r="A62" s="49">
        <v>3</v>
      </c>
      <c r="B62" s="26" t="s">
        <v>65</v>
      </c>
      <c r="C62" s="50" t="s">
        <v>61</v>
      </c>
      <c r="D62" s="25">
        <v>9000</v>
      </c>
      <c r="E62" s="25"/>
      <c r="F62" s="25">
        <f t="shared" si="0"/>
        <v>9000</v>
      </c>
      <c r="G62" s="25">
        <v>9000</v>
      </c>
      <c r="H62" s="73"/>
      <c r="I62" s="129"/>
      <c r="J62" s="129"/>
      <c r="K62" s="129"/>
      <c r="L62" s="129"/>
      <c r="M62" s="129"/>
      <c r="N62" s="129"/>
      <c r="O62" s="12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15">
      <c r="A63" s="49">
        <v>4</v>
      </c>
      <c r="B63" s="26" t="s">
        <v>66</v>
      </c>
      <c r="C63" s="50" t="s">
        <v>61</v>
      </c>
      <c r="D63" s="25">
        <v>800</v>
      </c>
      <c r="E63" s="25"/>
      <c r="F63" s="25">
        <f t="shared" si="0"/>
        <v>800</v>
      </c>
      <c r="G63" s="25">
        <v>800</v>
      </c>
      <c r="H63" s="73"/>
      <c r="I63" s="129"/>
      <c r="J63" s="129"/>
      <c r="K63" s="129"/>
      <c r="L63" s="129"/>
      <c r="M63" s="129"/>
      <c r="N63" s="129"/>
      <c r="O63" s="12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5">
      <c r="A64" s="49">
        <v>5</v>
      </c>
      <c r="B64" s="26" t="s">
        <v>67</v>
      </c>
      <c r="C64" s="50" t="s">
        <v>61</v>
      </c>
      <c r="D64" s="25">
        <v>400</v>
      </c>
      <c r="E64" s="25"/>
      <c r="F64" s="25">
        <f t="shared" si="0"/>
        <v>400</v>
      </c>
      <c r="G64" s="25">
        <v>400</v>
      </c>
      <c r="H64" s="73"/>
      <c r="I64" s="129"/>
      <c r="J64" s="129"/>
      <c r="K64" s="129"/>
      <c r="L64" s="129"/>
      <c r="M64" s="129"/>
      <c r="N64" s="129"/>
      <c r="O64" s="12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26.25">
      <c r="A65" s="49">
        <v>6</v>
      </c>
      <c r="B65" s="26" t="s">
        <v>68</v>
      </c>
      <c r="C65" s="50" t="s">
        <v>61</v>
      </c>
      <c r="D65" s="25">
        <v>500</v>
      </c>
      <c r="E65" s="25"/>
      <c r="F65" s="25">
        <f t="shared" si="0"/>
        <v>500</v>
      </c>
      <c r="G65" s="25">
        <v>500</v>
      </c>
      <c r="H65" s="73"/>
      <c r="I65" s="129"/>
      <c r="J65" s="129"/>
      <c r="K65" s="129"/>
      <c r="L65" s="129"/>
      <c r="M65" s="129"/>
      <c r="N65" s="129"/>
      <c r="O65" s="129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" customFormat="1" ht="15">
      <c r="A66" s="49">
        <v>7</v>
      </c>
      <c r="B66" s="26" t="s">
        <v>69</v>
      </c>
      <c r="C66" s="50" t="s">
        <v>61</v>
      </c>
      <c r="D66" s="25">
        <v>900</v>
      </c>
      <c r="E66" s="25"/>
      <c r="F66" s="25">
        <f t="shared" si="0"/>
        <v>900</v>
      </c>
      <c r="G66" s="25">
        <v>900</v>
      </c>
      <c r="H66" s="73"/>
      <c r="I66" s="129"/>
      <c r="J66" s="129"/>
      <c r="K66" s="129"/>
      <c r="L66" s="129"/>
      <c r="M66" s="129"/>
      <c r="N66" s="129"/>
      <c r="O66" s="12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" customFormat="1" ht="15">
      <c r="A67" s="49">
        <v>8</v>
      </c>
      <c r="B67" s="26" t="s">
        <v>70</v>
      </c>
      <c r="C67" s="50" t="s">
        <v>61</v>
      </c>
      <c r="D67" s="25">
        <v>1300</v>
      </c>
      <c r="E67" s="25"/>
      <c r="F67" s="25">
        <f t="shared" si="0"/>
        <v>1300</v>
      </c>
      <c r="G67" s="25">
        <v>1300</v>
      </c>
      <c r="H67" s="73"/>
      <c r="I67" s="129"/>
      <c r="J67" s="129"/>
      <c r="K67" s="129"/>
      <c r="L67" s="129"/>
      <c r="M67" s="129"/>
      <c r="N67" s="129"/>
      <c r="O67" s="12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15" ht="15">
      <c r="A68" s="54"/>
      <c r="B68" s="39" t="s">
        <v>71</v>
      </c>
      <c r="C68" s="55"/>
      <c r="D68" s="41">
        <f>D69+D94</f>
        <v>7521000</v>
      </c>
      <c r="E68" s="41">
        <f>E69+E94</f>
        <v>387000</v>
      </c>
      <c r="F68" s="41">
        <f>F69+F94</f>
        <v>7908000</v>
      </c>
      <c r="G68" s="41">
        <f>G69+G94</f>
        <v>5227000</v>
      </c>
      <c r="H68" s="91">
        <f>H69+H94</f>
        <v>2681000</v>
      </c>
      <c r="I68" s="129"/>
      <c r="J68" s="129"/>
      <c r="K68" s="129"/>
      <c r="L68" s="129"/>
      <c r="M68" s="129"/>
      <c r="N68" s="129"/>
      <c r="O68" s="129"/>
    </row>
    <row r="69" spans="1:15" ht="15">
      <c r="A69" s="56"/>
      <c r="B69" s="57" t="s">
        <v>72</v>
      </c>
      <c r="C69" s="58">
        <v>66</v>
      </c>
      <c r="D69" s="59">
        <f>SUM(D70:D93)</f>
        <v>5308000</v>
      </c>
      <c r="E69" s="59">
        <f>SUM(E70:E93)</f>
        <v>309000</v>
      </c>
      <c r="F69" s="59">
        <f>SUM(F70:F93)</f>
        <v>5617000</v>
      </c>
      <c r="G69" s="59">
        <f>SUM(G70:G93)</f>
        <v>4445000</v>
      </c>
      <c r="H69" s="59">
        <f>SUM(H70:H93)</f>
        <v>1172000</v>
      </c>
      <c r="I69" s="129"/>
      <c r="J69" s="129"/>
      <c r="K69" s="129"/>
      <c r="L69" s="129"/>
      <c r="M69" s="129"/>
      <c r="N69" s="129"/>
      <c r="O69" s="129"/>
    </row>
    <row r="70" spans="1:256" s="45" customFormat="1" ht="15">
      <c r="A70" s="60">
        <v>1</v>
      </c>
      <c r="B70" s="61" t="s">
        <v>73</v>
      </c>
      <c r="C70" s="62" t="s">
        <v>74</v>
      </c>
      <c r="D70" s="63">
        <v>48000</v>
      </c>
      <c r="E70" s="63"/>
      <c r="F70" s="25">
        <f aca="true" t="shared" si="1" ref="F70:F93">D70+E70</f>
        <v>48000</v>
      </c>
      <c r="G70" s="64">
        <v>48000</v>
      </c>
      <c r="H70" s="125"/>
      <c r="I70" s="129"/>
      <c r="J70" s="129"/>
      <c r="K70" s="129"/>
      <c r="L70" s="129"/>
      <c r="M70" s="129"/>
      <c r="N70" s="129"/>
      <c r="O70" s="12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45" customFormat="1" ht="15">
      <c r="A71" s="60">
        <v>2</v>
      </c>
      <c r="B71" s="61" t="s">
        <v>75</v>
      </c>
      <c r="C71" s="62" t="s">
        <v>74</v>
      </c>
      <c r="D71" s="63">
        <v>60000</v>
      </c>
      <c r="E71" s="63"/>
      <c r="F71" s="25">
        <f t="shared" si="1"/>
        <v>60000</v>
      </c>
      <c r="G71" s="64">
        <v>60000</v>
      </c>
      <c r="H71" s="125"/>
      <c r="I71" s="129"/>
      <c r="J71" s="129"/>
      <c r="K71" s="129"/>
      <c r="L71" s="129"/>
      <c r="M71" s="129"/>
      <c r="N71" s="129"/>
      <c r="O71" s="12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45" customFormat="1" ht="15">
      <c r="A72" s="60">
        <v>3</v>
      </c>
      <c r="B72" s="61" t="s">
        <v>76</v>
      </c>
      <c r="C72" s="62" t="s">
        <v>74</v>
      </c>
      <c r="D72" s="63">
        <v>216000</v>
      </c>
      <c r="E72" s="63"/>
      <c r="F72" s="25">
        <f t="shared" si="1"/>
        <v>216000</v>
      </c>
      <c r="G72" s="64">
        <v>216000</v>
      </c>
      <c r="H72" s="125"/>
      <c r="I72" s="129"/>
      <c r="J72" s="129"/>
      <c r="K72" s="129"/>
      <c r="L72" s="129"/>
      <c r="M72" s="129"/>
      <c r="N72" s="129"/>
      <c r="O72" s="12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45" customFormat="1" ht="15">
      <c r="A73" s="60">
        <v>4</v>
      </c>
      <c r="B73" s="61" t="s">
        <v>77</v>
      </c>
      <c r="C73" s="62" t="s">
        <v>74</v>
      </c>
      <c r="D73" s="63">
        <v>594000</v>
      </c>
      <c r="E73" s="63"/>
      <c r="F73" s="25">
        <f t="shared" si="1"/>
        <v>594000</v>
      </c>
      <c r="G73" s="64">
        <v>552000</v>
      </c>
      <c r="H73" s="126">
        <f>33000+9000</f>
        <v>42000</v>
      </c>
      <c r="I73" s="129"/>
      <c r="J73" s="129"/>
      <c r="K73" s="129"/>
      <c r="L73" s="129"/>
      <c r="M73" s="129"/>
      <c r="N73" s="129"/>
      <c r="O73" s="12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45" customFormat="1" ht="83.25" customHeight="1">
      <c r="A74" s="60">
        <v>5</v>
      </c>
      <c r="B74" s="65" t="s">
        <v>78</v>
      </c>
      <c r="C74" s="62" t="s">
        <v>74</v>
      </c>
      <c r="D74" s="63">
        <v>135000</v>
      </c>
      <c r="E74" s="63"/>
      <c r="F74" s="25">
        <f t="shared" si="1"/>
        <v>135000</v>
      </c>
      <c r="G74" s="64"/>
      <c r="H74" s="126">
        <v>135000</v>
      </c>
      <c r="I74" s="129"/>
      <c r="J74" s="129"/>
      <c r="K74" s="129"/>
      <c r="L74" s="129"/>
      <c r="M74" s="129"/>
      <c r="N74" s="129"/>
      <c r="O74" s="129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45" customFormat="1" ht="69.75" customHeight="1">
      <c r="A75" s="60">
        <v>6</v>
      </c>
      <c r="B75" s="66" t="s">
        <v>79</v>
      </c>
      <c r="C75" s="62" t="s">
        <v>74</v>
      </c>
      <c r="D75" s="63">
        <v>135000</v>
      </c>
      <c r="E75" s="63"/>
      <c r="F75" s="25">
        <f t="shared" si="1"/>
        <v>135000</v>
      </c>
      <c r="G75" s="64"/>
      <c r="H75" s="126">
        <v>135000</v>
      </c>
      <c r="I75" s="129"/>
      <c r="J75" s="129"/>
      <c r="K75" s="129"/>
      <c r="L75" s="129"/>
      <c r="M75" s="129"/>
      <c r="N75" s="129"/>
      <c r="O75" s="129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45" customFormat="1" ht="23.25" customHeight="1">
      <c r="A76" s="60">
        <v>7</v>
      </c>
      <c r="B76" s="61" t="s">
        <v>80</v>
      </c>
      <c r="C76" s="62" t="s">
        <v>74</v>
      </c>
      <c r="D76" s="63">
        <v>500000</v>
      </c>
      <c r="E76" s="63"/>
      <c r="F76" s="25">
        <f t="shared" si="1"/>
        <v>500000</v>
      </c>
      <c r="G76" s="64"/>
      <c r="H76" s="126">
        <v>500000</v>
      </c>
      <c r="I76" s="129"/>
      <c r="J76" s="129"/>
      <c r="K76" s="129"/>
      <c r="L76" s="129"/>
      <c r="M76" s="129"/>
      <c r="N76" s="129"/>
      <c r="O76" s="129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45" customFormat="1" ht="15">
      <c r="A77" s="60">
        <v>8</v>
      </c>
      <c r="B77" s="67" t="s">
        <v>81</v>
      </c>
      <c r="C77" s="62" t="s">
        <v>74</v>
      </c>
      <c r="D77" s="63">
        <v>75000</v>
      </c>
      <c r="E77" s="63"/>
      <c r="F77" s="25">
        <f t="shared" si="1"/>
        <v>75000</v>
      </c>
      <c r="G77" s="64"/>
      <c r="H77" s="126">
        <v>75000</v>
      </c>
      <c r="I77" s="129"/>
      <c r="J77" s="129"/>
      <c r="K77" s="129"/>
      <c r="L77" s="129"/>
      <c r="M77" s="129"/>
      <c r="N77" s="129"/>
      <c r="O77" s="129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45" customFormat="1" ht="15">
      <c r="A78" s="60">
        <v>9</v>
      </c>
      <c r="B78" s="61" t="s">
        <v>82</v>
      </c>
      <c r="C78" s="62" t="s">
        <v>74</v>
      </c>
      <c r="D78" s="63">
        <v>90000</v>
      </c>
      <c r="E78" s="63"/>
      <c r="F78" s="25">
        <f t="shared" si="1"/>
        <v>90000</v>
      </c>
      <c r="G78" s="64">
        <v>90000</v>
      </c>
      <c r="H78" s="125"/>
      <c r="I78" s="129"/>
      <c r="J78" s="129"/>
      <c r="K78" s="129"/>
      <c r="L78" s="129"/>
      <c r="M78" s="129"/>
      <c r="N78" s="129"/>
      <c r="O78" s="129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45" customFormat="1" ht="15">
      <c r="A79" s="60">
        <v>10</v>
      </c>
      <c r="B79" s="61" t="s">
        <v>83</v>
      </c>
      <c r="C79" s="62" t="s">
        <v>74</v>
      </c>
      <c r="D79" s="63">
        <v>700000</v>
      </c>
      <c r="E79" s="63"/>
      <c r="F79" s="25">
        <f t="shared" si="1"/>
        <v>700000</v>
      </c>
      <c r="G79" s="64">
        <v>700000</v>
      </c>
      <c r="H79" s="125"/>
      <c r="I79" s="129"/>
      <c r="J79" s="129"/>
      <c r="K79" s="129"/>
      <c r="L79" s="129"/>
      <c r="M79" s="129"/>
      <c r="N79" s="129"/>
      <c r="O79" s="129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45" customFormat="1" ht="15">
      <c r="A80" s="60">
        <v>11</v>
      </c>
      <c r="B80" s="61" t="s">
        <v>220</v>
      </c>
      <c r="C80" s="62" t="s">
        <v>74</v>
      </c>
      <c r="D80" s="63">
        <v>166000</v>
      </c>
      <c r="E80" s="63"/>
      <c r="F80" s="25">
        <f t="shared" si="1"/>
        <v>166000</v>
      </c>
      <c r="G80" s="64">
        <f>345000-235000</f>
        <v>110000</v>
      </c>
      <c r="H80" s="126">
        <v>56000</v>
      </c>
      <c r="I80" s="129"/>
      <c r="J80" s="129"/>
      <c r="K80" s="129"/>
      <c r="L80" s="129"/>
      <c r="M80" s="129"/>
      <c r="N80" s="129"/>
      <c r="O80" s="12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45" customFormat="1" ht="25.5">
      <c r="A81" s="60">
        <v>12</v>
      </c>
      <c r="B81" s="61" t="s">
        <v>84</v>
      </c>
      <c r="C81" s="62" t="s">
        <v>74</v>
      </c>
      <c r="D81" s="63">
        <v>510000</v>
      </c>
      <c r="E81" s="63"/>
      <c r="F81" s="25">
        <f t="shared" si="1"/>
        <v>510000</v>
      </c>
      <c r="G81" s="64">
        <f>275000+235000</f>
        <v>510000</v>
      </c>
      <c r="H81" s="125"/>
      <c r="I81" s="129"/>
      <c r="J81" s="129"/>
      <c r="K81" s="129"/>
      <c r="L81" s="129"/>
      <c r="M81" s="129"/>
      <c r="N81" s="129"/>
      <c r="O81" s="12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45" customFormat="1" ht="15">
      <c r="A82" s="60">
        <v>13</v>
      </c>
      <c r="B82" s="61" t="s">
        <v>14</v>
      </c>
      <c r="C82" s="62" t="s">
        <v>74</v>
      </c>
      <c r="D82" s="63">
        <v>60000</v>
      </c>
      <c r="E82" s="63"/>
      <c r="F82" s="25">
        <f t="shared" si="1"/>
        <v>60000</v>
      </c>
      <c r="G82" s="64">
        <v>60000</v>
      </c>
      <c r="H82" s="125"/>
      <c r="I82" s="129"/>
      <c r="J82" s="129"/>
      <c r="K82" s="129"/>
      <c r="L82" s="129"/>
      <c r="M82" s="129"/>
      <c r="N82" s="129"/>
      <c r="O82" s="129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45" customFormat="1" ht="15">
      <c r="A83" s="60">
        <v>14</v>
      </c>
      <c r="B83" s="61" t="s">
        <v>85</v>
      </c>
      <c r="C83" s="62" t="s">
        <v>74</v>
      </c>
      <c r="D83" s="63">
        <v>260000</v>
      </c>
      <c r="E83" s="63"/>
      <c r="F83" s="25">
        <f t="shared" si="1"/>
        <v>260000</v>
      </c>
      <c r="G83" s="64">
        <v>260000</v>
      </c>
      <c r="H83" s="125"/>
      <c r="I83" s="129"/>
      <c r="J83" s="129"/>
      <c r="K83" s="129"/>
      <c r="L83" s="129"/>
      <c r="M83" s="129"/>
      <c r="N83" s="129"/>
      <c r="O83" s="129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45" customFormat="1" ht="15">
      <c r="A84" s="60">
        <v>15</v>
      </c>
      <c r="B84" s="61" t="s">
        <v>86</v>
      </c>
      <c r="C84" s="62" t="s">
        <v>74</v>
      </c>
      <c r="D84" s="63">
        <v>30000</v>
      </c>
      <c r="E84" s="63"/>
      <c r="F84" s="25">
        <f t="shared" si="1"/>
        <v>30000</v>
      </c>
      <c r="G84" s="64">
        <v>30000</v>
      </c>
      <c r="H84" s="125"/>
      <c r="I84" s="129"/>
      <c r="J84" s="129"/>
      <c r="K84" s="129"/>
      <c r="L84" s="129"/>
      <c r="M84" s="129"/>
      <c r="N84" s="129"/>
      <c r="O84" s="129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45" customFormat="1" ht="15">
      <c r="A85" s="60">
        <v>16</v>
      </c>
      <c r="B85" s="61" t="s">
        <v>87</v>
      </c>
      <c r="C85" s="62" t="s">
        <v>74</v>
      </c>
      <c r="D85" s="63">
        <v>120000</v>
      </c>
      <c r="E85" s="63"/>
      <c r="F85" s="25">
        <f t="shared" si="1"/>
        <v>120000</v>
      </c>
      <c r="G85" s="64">
        <v>120000</v>
      </c>
      <c r="H85" s="125"/>
      <c r="I85" s="129"/>
      <c r="J85" s="129"/>
      <c r="K85" s="129"/>
      <c r="L85" s="129"/>
      <c r="M85" s="129"/>
      <c r="N85" s="129"/>
      <c r="O85" s="12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45" customFormat="1" ht="15">
      <c r="A86" s="60">
        <v>17</v>
      </c>
      <c r="B86" s="61" t="s">
        <v>88</v>
      </c>
      <c r="C86" s="62" t="s">
        <v>74</v>
      </c>
      <c r="D86" s="63">
        <v>230000</v>
      </c>
      <c r="E86" s="63"/>
      <c r="F86" s="25">
        <f t="shared" si="1"/>
        <v>230000</v>
      </c>
      <c r="G86" s="64">
        <v>230000</v>
      </c>
      <c r="H86" s="125"/>
      <c r="I86" s="129"/>
      <c r="J86" s="129"/>
      <c r="K86" s="129"/>
      <c r="L86" s="129"/>
      <c r="M86" s="129"/>
      <c r="N86" s="129"/>
      <c r="O86" s="129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45" customFormat="1" ht="15">
      <c r="A87" s="60">
        <v>18</v>
      </c>
      <c r="B87" s="61" t="s">
        <v>89</v>
      </c>
      <c r="C87" s="62" t="s">
        <v>74</v>
      </c>
      <c r="D87" s="63">
        <v>14000</v>
      </c>
      <c r="E87" s="63"/>
      <c r="F87" s="25">
        <f t="shared" si="1"/>
        <v>14000</v>
      </c>
      <c r="G87" s="64">
        <v>14000</v>
      </c>
      <c r="H87" s="125"/>
      <c r="I87" s="129"/>
      <c r="J87" s="129"/>
      <c r="K87" s="129"/>
      <c r="L87" s="129"/>
      <c r="M87" s="129"/>
      <c r="N87" s="129"/>
      <c r="O87" s="129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45" customFormat="1" ht="15">
      <c r="A88" s="60">
        <v>19</v>
      </c>
      <c r="B88" s="61" t="s">
        <v>231</v>
      </c>
      <c r="C88" s="62" t="s">
        <v>74</v>
      </c>
      <c r="D88" s="63">
        <v>300000</v>
      </c>
      <c r="E88" s="63"/>
      <c r="F88" s="25">
        <f t="shared" si="1"/>
        <v>300000</v>
      </c>
      <c r="G88" s="64">
        <v>300000</v>
      </c>
      <c r="H88" s="125"/>
      <c r="I88" s="129"/>
      <c r="J88" s="129"/>
      <c r="K88" s="129"/>
      <c r="L88" s="129"/>
      <c r="M88" s="129"/>
      <c r="N88" s="129"/>
      <c r="O88" s="129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45" customFormat="1" ht="15">
      <c r="A89" s="60">
        <v>20</v>
      </c>
      <c r="B89" s="61" t="s">
        <v>232</v>
      </c>
      <c r="C89" s="62" t="s">
        <v>74</v>
      </c>
      <c r="D89" s="63">
        <v>1065000</v>
      </c>
      <c r="E89" s="63"/>
      <c r="F89" s="25">
        <f t="shared" si="1"/>
        <v>1065000</v>
      </c>
      <c r="G89" s="64">
        <v>1065000</v>
      </c>
      <c r="H89" s="125"/>
      <c r="I89" s="129"/>
      <c r="J89" s="129"/>
      <c r="K89" s="129"/>
      <c r="L89" s="129"/>
      <c r="M89" s="129"/>
      <c r="N89" s="129"/>
      <c r="O89" s="129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45" customFormat="1" ht="38.25">
      <c r="A90" s="60">
        <v>21</v>
      </c>
      <c r="B90" s="61" t="s">
        <v>242</v>
      </c>
      <c r="C90" s="62"/>
      <c r="D90" s="63"/>
      <c r="E90" s="63">
        <v>100000</v>
      </c>
      <c r="F90" s="25">
        <f t="shared" si="1"/>
        <v>100000</v>
      </c>
      <c r="G90" s="64"/>
      <c r="H90" s="64">
        <v>100000</v>
      </c>
      <c r="I90" s="129"/>
      <c r="J90" s="129"/>
      <c r="K90" s="129"/>
      <c r="L90" s="129"/>
      <c r="M90" s="129"/>
      <c r="N90" s="129"/>
      <c r="O90" s="129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45" customFormat="1" ht="15">
      <c r="A91" s="60">
        <v>22</v>
      </c>
      <c r="B91" s="61" t="s">
        <v>243</v>
      </c>
      <c r="C91" s="62"/>
      <c r="D91" s="63"/>
      <c r="E91" s="63">
        <v>115000</v>
      </c>
      <c r="F91" s="25">
        <f t="shared" si="1"/>
        <v>115000</v>
      </c>
      <c r="G91" s="64"/>
      <c r="H91" s="64">
        <v>115000</v>
      </c>
      <c r="I91" s="129"/>
      <c r="J91" s="129"/>
      <c r="K91" s="129"/>
      <c r="L91" s="129"/>
      <c r="M91" s="129"/>
      <c r="N91" s="129"/>
      <c r="O91" s="129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45" customFormat="1" ht="15">
      <c r="A92" s="60">
        <v>23</v>
      </c>
      <c r="B92" s="61" t="s">
        <v>244</v>
      </c>
      <c r="C92" s="62"/>
      <c r="D92" s="63"/>
      <c r="E92" s="63">
        <v>14000</v>
      </c>
      <c r="F92" s="25">
        <f t="shared" si="1"/>
        <v>14000</v>
      </c>
      <c r="G92" s="64"/>
      <c r="H92" s="64">
        <v>14000</v>
      </c>
      <c r="I92" s="129"/>
      <c r="J92" s="129"/>
      <c r="K92" s="129"/>
      <c r="L92" s="129"/>
      <c r="M92" s="129"/>
      <c r="N92" s="129"/>
      <c r="O92" s="129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45" customFormat="1" ht="25.5">
      <c r="A93" s="60">
        <v>24</v>
      </c>
      <c r="B93" s="61" t="s">
        <v>256</v>
      </c>
      <c r="C93" s="62"/>
      <c r="D93" s="63"/>
      <c r="E93" s="63">
        <v>80000</v>
      </c>
      <c r="F93" s="25">
        <f t="shared" si="1"/>
        <v>80000</v>
      </c>
      <c r="G93" s="64">
        <v>80000</v>
      </c>
      <c r="H93" s="64"/>
      <c r="I93" s="129"/>
      <c r="J93" s="129"/>
      <c r="K93" s="129"/>
      <c r="L93" s="129"/>
      <c r="M93" s="129"/>
      <c r="N93" s="129"/>
      <c r="O93" s="129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" customFormat="1" ht="15">
      <c r="A94" s="68"/>
      <c r="B94" s="69" t="s">
        <v>90</v>
      </c>
      <c r="C94" s="70">
        <v>66</v>
      </c>
      <c r="D94" s="59">
        <f>SUM(D95:D127)</f>
        <v>2213000</v>
      </c>
      <c r="E94" s="59">
        <f>SUM(E95:E127)</f>
        <v>78000</v>
      </c>
      <c r="F94" s="59">
        <f>SUM(F95:F127)</f>
        <v>2291000</v>
      </c>
      <c r="G94" s="59">
        <f>SUM(G95:G127)</f>
        <v>782000</v>
      </c>
      <c r="H94" s="59">
        <f>SUM(H95:H127)</f>
        <v>1509000</v>
      </c>
      <c r="I94" s="129"/>
      <c r="J94" s="129"/>
      <c r="K94" s="129"/>
      <c r="L94" s="129"/>
      <c r="M94" s="129"/>
      <c r="N94" s="129"/>
      <c r="O94" s="129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5" ht="15">
      <c r="A95" s="60">
        <v>1</v>
      </c>
      <c r="B95" s="71" t="s">
        <v>91</v>
      </c>
      <c r="C95" s="62" t="s">
        <v>74</v>
      </c>
      <c r="D95" s="63">
        <v>1000000</v>
      </c>
      <c r="E95" s="63"/>
      <c r="F95" s="25">
        <f aca="true" t="shared" si="2" ref="F95:F127">D95+E95</f>
        <v>1000000</v>
      </c>
      <c r="G95" s="72"/>
      <c r="H95" s="73">
        <v>1000000</v>
      </c>
      <c r="I95" s="129"/>
      <c r="J95" s="129"/>
      <c r="K95" s="129"/>
      <c r="L95" s="129"/>
      <c r="M95" s="129"/>
      <c r="N95" s="129"/>
      <c r="O95" s="129"/>
    </row>
    <row r="96" spans="1:15" ht="26.25">
      <c r="A96" s="60">
        <v>2</v>
      </c>
      <c r="B96" s="71" t="s">
        <v>92</v>
      </c>
      <c r="C96" s="62" t="s">
        <v>74</v>
      </c>
      <c r="D96" s="63">
        <v>47000</v>
      </c>
      <c r="E96" s="63">
        <v>-47000</v>
      </c>
      <c r="F96" s="25">
        <f t="shared" si="2"/>
        <v>0</v>
      </c>
      <c r="G96" s="72">
        <f>47000-47000</f>
        <v>0</v>
      </c>
      <c r="H96" s="73"/>
      <c r="I96" s="129"/>
      <c r="J96" s="129"/>
      <c r="K96" s="129"/>
      <c r="L96" s="129"/>
      <c r="M96" s="129"/>
      <c r="N96" s="129"/>
      <c r="O96" s="129"/>
    </row>
    <row r="97" spans="1:15" ht="30" customHeight="1">
      <c r="A97" s="60">
        <v>3</v>
      </c>
      <c r="B97" s="71" t="s">
        <v>93</v>
      </c>
      <c r="C97" s="62" t="s">
        <v>74</v>
      </c>
      <c r="D97" s="63">
        <v>46000</v>
      </c>
      <c r="E97" s="63"/>
      <c r="F97" s="25">
        <f t="shared" si="2"/>
        <v>46000</v>
      </c>
      <c r="G97" s="72">
        <v>46000</v>
      </c>
      <c r="H97" s="73"/>
      <c r="I97" s="129"/>
      <c r="J97" s="129"/>
      <c r="K97" s="129"/>
      <c r="L97" s="129"/>
      <c r="M97" s="129"/>
      <c r="N97" s="129"/>
      <c r="O97" s="129"/>
    </row>
    <row r="98" spans="1:15" ht="19.5" customHeight="1">
      <c r="A98" s="60">
        <v>4</v>
      </c>
      <c r="B98" s="71" t="s">
        <v>94</v>
      </c>
      <c r="C98" s="62" t="s">
        <v>74</v>
      </c>
      <c r="D98" s="63">
        <v>10000</v>
      </c>
      <c r="E98" s="63"/>
      <c r="F98" s="25">
        <f t="shared" si="2"/>
        <v>10000</v>
      </c>
      <c r="G98" s="72">
        <v>10000</v>
      </c>
      <c r="H98" s="73"/>
      <c r="I98" s="129"/>
      <c r="J98" s="129"/>
      <c r="K98" s="129"/>
      <c r="L98" s="129"/>
      <c r="M98" s="129"/>
      <c r="N98" s="129"/>
      <c r="O98" s="129"/>
    </row>
    <row r="99" spans="1:15" ht="15">
      <c r="A99" s="60">
        <v>5</v>
      </c>
      <c r="B99" s="23" t="s">
        <v>95</v>
      </c>
      <c r="C99" s="62" t="s">
        <v>74</v>
      </c>
      <c r="D99" s="63">
        <v>15000</v>
      </c>
      <c r="E99" s="63"/>
      <c r="F99" s="25">
        <f t="shared" si="2"/>
        <v>15000</v>
      </c>
      <c r="G99" s="72">
        <v>15000</v>
      </c>
      <c r="H99" s="73"/>
      <c r="I99" s="129"/>
      <c r="J99" s="129"/>
      <c r="K99" s="129"/>
      <c r="L99" s="129"/>
      <c r="M99" s="129"/>
      <c r="N99" s="129"/>
      <c r="O99" s="129"/>
    </row>
    <row r="100" spans="1:15" ht="15">
      <c r="A100" s="60">
        <v>6</v>
      </c>
      <c r="B100" s="71" t="s">
        <v>96</v>
      </c>
      <c r="C100" s="62" t="s">
        <v>74</v>
      </c>
      <c r="D100" s="63">
        <v>20000</v>
      </c>
      <c r="E100" s="63"/>
      <c r="F100" s="25">
        <f t="shared" si="2"/>
        <v>20000</v>
      </c>
      <c r="G100" s="72">
        <v>20000</v>
      </c>
      <c r="H100" s="73"/>
      <c r="I100" s="129"/>
      <c r="J100" s="129"/>
      <c r="K100" s="129"/>
      <c r="L100" s="129"/>
      <c r="M100" s="129"/>
      <c r="N100" s="129"/>
      <c r="O100" s="129"/>
    </row>
    <row r="101" spans="1:15" ht="15">
      <c r="A101" s="60">
        <v>7</v>
      </c>
      <c r="B101" s="71" t="s">
        <v>97</v>
      </c>
      <c r="C101" s="62" t="s">
        <v>74</v>
      </c>
      <c r="D101" s="63">
        <v>23000</v>
      </c>
      <c r="E101" s="63"/>
      <c r="F101" s="25">
        <f t="shared" si="2"/>
        <v>23000</v>
      </c>
      <c r="G101" s="72">
        <v>0</v>
      </c>
      <c r="H101" s="73">
        <v>23000</v>
      </c>
      <c r="I101" s="129"/>
      <c r="J101" s="129"/>
      <c r="K101" s="129"/>
      <c r="L101" s="129"/>
      <c r="M101" s="129"/>
      <c r="N101" s="129"/>
      <c r="O101" s="129"/>
    </row>
    <row r="102" spans="1:15" ht="15">
      <c r="A102" s="60">
        <v>8</v>
      </c>
      <c r="B102" s="71" t="s">
        <v>98</v>
      </c>
      <c r="C102" s="62" t="s">
        <v>74</v>
      </c>
      <c r="D102" s="63">
        <v>10000</v>
      </c>
      <c r="E102" s="63"/>
      <c r="F102" s="25">
        <f t="shared" si="2"/>
        <v>10000</v>
      </c>
      <c r="G102" s="72">
        <v>0</v>
      </c>
      <c r="H102" s="73">
        <v>10000</v>
      </c>
      <c r="I102" s="129"/>
      <c r="J102" s="129"/>
      <c r="K102" s="129"/>
      <c r="L102" s="129"/>
      <c r="M102" s="129"/>
      <c r="N102" s="129"/>
      <c r="O102" s="129"/>
    </row>
    <row r="103" spans="1:15" ht="15">
      <c r="A103" s="60">
        <v>9</v>
      </c>
      <c r="B103" s="71" t="s">
        <v>99</v>
      </c>
      <c r="C103" s="62" t="s">
        <v>74</v>
      </c>
      <c r="D103" s="63">
        <v>8000</v>
      </c>
      <c r="E103" s="63"/>
      <c r="F103" s="25">
        <f t="shared" si="2"/>
        <v>8000</v>
      </c>
      <c r="G103" s="72">
        <v>8000</v>
      </c>
      <c r="H103" s="73">
        <v>0</v>
      </c>
      <c r="I103" s="129"/>
      <c r="J103" s="129"/>
      <c r="K103" s="129"/>
      <c r="L103" s="129"/>
      <c r="M103" s="129"/>
      <c r="N103" s="129"/>
      <c r="O103" s="129"/>
    </row>
    <row r="104" spans="1:15" ht="15">
      <c r="A104" s="60">
        <v>10</v>
      </c>
      <c r="B104" s="71" t="s">
        <v>100</v>
      </c>
      <c r="C104" s="62" t="s">
        <v>74</v>
      </c>
      <c r="D104" s="63">
        <v>3000</v>
      </c>
      <c r="E104" s="63"/>
      <c r="F104" s="25">
        <f t="shared" si="2"/>
        <v>3000</v>
      </c>
      <c r="G104" s="72">
        <v>0</v>
      </c>
      <c r="H104" s="73">
        <v>3000</v>
      </c>
      <c r="I104" s="129"/>
      <c r="J104" s="129"/>
      <c r="K104" s="129"/>
      <c r="L104" s="129"/>
      <c r="M104" s="129"/>
      <c r="N104" s="129"/>
      <c r="O104" s="129"/>
    </row>
    <row r="105" spans="1:15" ht="15">
      <c r="A105" s="60">
        <v>11</v>
      </c>
      <c r="B105" s="71" t="s">
        <v>101</v>
      </c>
      <c r="C105" s="62" t="s">
        <v>74</v>
      </c>
      <c r="D105" s="63">
        <v>28000</v>
      </c>
      <c r="E105" s="63"/>
      <c r="F105" s="25">
        <f t="shared" si="2"/>
        <v>28000</v>
      </c>
      <c r="G105" s="72">
        <v>28000</v>
      </c>
      <c r="H105" s="73"/>
      <c r="I105" s="129"/>
      <c r="J105" s="129"/>
      <c r="K105" s="129"/>
      <c r="L105" s="129"/>
      <c r="M105" s="129"/>
      <c r="N105" s="129"/>
      <c r="O105" s="129"/>
    </row>
    <row r="106" spans="1:15" ht="15">
      <c r="A106" s="60">
        <v>12</v>
      </c>
      <c r="B106" s="71" t="s">
        <v>102</v>
      </c>
      <c r="C106" s="62" t="s">
        <v>74</v>
      </c>
      <c r="D106" s="63">
        <v>3000</v>
      </c>
      <c r="E106" s="63"/>
      <c r="F106" s="25">
        <f t="shared" si="2"/>
        <v>3000</v>
      </c>
      <c r="G106" s="72">
        <v>0</v>
      </c>
      <c r="H106" s="73">
        <v>3000</v>
      </c>
      <c r="I106" s="129"/>
      <c r="J106" s="129"/>
      <c r="K106" s="129"/>
      <c r="L106" s="129"/>
      <c r="M106" s="129"/>
      <c r="N106" s="129"/>
      <c r="O106" s="129"/>
    </row>
    <row r="107" spans="1:15" ht="15">
      <c r="A107" s="60">
        <v>13</v>
      </c>
      <c r="B107" s="71" t="s">
        <v>103</v>
      </c>
      <c r="C107" s="62" t="s">
        <v>74</v>
      </c>
      <c r="D107" s="63">
        <v>3000</v>
      </c>
      <c r="E107" s="63"/>
      <c r="F107" s="25">
        <f t="shared" si="2"/>
        <v>3000</v>
      </c>
      <c r="G107" s="72">
        <v>0</v>
      </c>
      <c r="H107" s="73">
        <v>3000</v>
      </c>
      <c r="I107" s="129"/>
      <c r="J107" s="129"/>
      <c r="K107" s="129"/>
      <c r="L107" s="129"/>
      <c r="M107" s="129"/>
      <c r="N107" s="129"/>
      <c r="O107" s="129"/>
    </row>
    <row r="108" spans="1:15" ht="15">
      <c r="A108" s="60">
        <v>14</v>
      </c>
      <c r="B108" s="71" t="s">
        <v>239</v>
      </c>
      <c r="C108" s="62" t="s">
        <v>74</v>
      </c>
      <c r="D108" s="63">
        <v>26000</v>
      </c>
      <c r="E108" s="63"/>
      <c r="F108" s="25">
        <f t="shared" si="2"/>
        <v>26000</v>
      </c>
      <c r="G108" s="72"/>
      <c r="H108" s="73">
        <v>26000</v>
      </c>
      <c r="I108" s="129"/>
      <c r="J108" s="129"/>
      <c r="K108" s="129"/>
      <c r="L108" s="129"/>
      <c r="M108" s="129"/>
      <c r="N108" s="129"/>
      <c r="O108" s="129"/>
    </row>
    <row r="109" spans="1:15" ht="15">
      <c r="A109" s="60">
        <v>15</v>
      </c>
      <c r="B109" s="71" t="s">
        <v>104</v>
      </c>
      <c r="C109" s="62" t="s">
        <v>74</v>
      </c>
      <c r="D109" s="63">
        <v>6000</v>
      </c>
      <c r="E109" s="63"/>
      <c r="F109" s="25">
        <f t="shared" si="2"/>
        <v>6000</v>
      </c>
      <c r="G109" s="72"/>
      <c r="H109" s="73">
        <v>6000</v>
      </c>
      <c r="I109" s="129"/>
      <c r="J109" s="129"/>
      <c r="K109" s="129"/>
      <c r="L109" s="129"/>
      <c r="M109" s="129"/>
      <c r="N109" s="129"/>
      <c r="O109" s="129"/>
    </row>
    <row r="110" spans="1:15" ht="15">
      <c r="A110" s="60">
        <v>16</v>
      </c>
      <c r="B110" s="71" t="s">
        <v>105</v>
      </c>
      <c r="C110" s="62" t="s">
        <v>74</v>
      </c>
      <c r="D110" s="63">
        <v>112000</v>
      </c>
      <c r="E110" s="63"/>
      <c r="F110" s="25">
        <f t="shared" si="2"/>
        <v>112000</v>
      </c>
      <c r="G110" s="72">
        <v>112000</v>
      </c>
      <c r="H110" s="73"/>
      <c r="I110" s="129"/>
      <c r="J110" s="129"/>
      <c r="K110" s="129"/>
      <c r="L110" s="129"/>
      <c r="M110" s="129"/>
      <c r="N110" s="129"/>
      <c r="O110" s="129"/>
    </row>
    <row r="111" spans="1:15" ht="15">
      <c r="A111" s="60">
        <v>17</v>
      </c>
      <c r="B111" s="71" t="s">
        <v>106</v>
      </c>
      <c r="C111" s="62" t="s">
        <v>74</v>
      </c>
      <c r="D111" s="63">
        <v>14000</v>
      </c>
      <c r="E111" s="63"/>
      <c r="F111" s="25">
        <f t="shared" si="2"/>
        <v>14000</v>
      </c>
      <c r="G111" s="72">
        <v>0</v>
      </c>
      <c r="H111" s="73">
        <v>14000</v>
      </c>
      <c r="I111" s="129"/>
      <c r="J111" s="129"/>
      <c r="K111" s="129"/>
      <c r="L111" s="129"/>
      <c r="M111" s="129"/>
      <c r="N111" s="129"/>
      <c r="O111" s="129"/>
    </row>
    <row r="112" spans="1:15" ht="15">
      <c r="A112" s="60">
        <v>18</v>
      </c>
      <c r="B112" s="71" t="s">
        <v>107</v>
      </c>
      <c r="C112" s="62" t="s">
        <v>74</v>
      </c>
      <c r="D112" s="63">
        <v>35000</v>
      </c>
      <c r="E112" s="63"/>
      <c r="F112" s="25">
        <f t="shared" si="2"/>
        <v>35000</v>
      </c>
      <c r="G112" s="72">
        <v>35000</v>
      </c>
      <c r="H112" s="73"/>
      <c r="I112" s="129"/>
      <c r="J112" s="129"/>
      <c r="K112" s="129"/>
      <c r="L112" s="129"/>
      <c r="M112" s="129"/>
      <c r="N112" s="129"/>
      <c r="O112" s="129"/>
    </row>
    <row r="113" spans="1:15" ht="15">
      <c r="A113" s="60">
        <v>19</v>
      </c>
      <c r="B113" s="26" t="s">
        <v>108</v>
      </c>
      <c r="C113" s="62" t="s">
        <v>74</v>
      </c>
      <c r="D113" s="63">
        <v>157000</v>
      </c>
      <c r="E113" s="63"/>
      <c r="F113" s="25">
        <f t="shared" si="2"/>
        <v>157000</v>
      </c>
      <c r="G113" s="72"/>
      <c r="H113" s="73">
        <f>79000+78000</f>
        <v>157000</v>
      </c>
      <c r="I113" s="129"/>
      <c r="J113" s="129"/>
      <c r="K113" s="129"/>
      <c r="L113" s="129"/>
      <c r="M113" s="129"/>
      <c r="N113" s="129"/>
      <c r="O113" s="129"/>
    </row>
    <row r="114" spans="1:15" ht="15">
      <c r="A114" s="60">
        <v>20</v>
      </c>
      <c r="B114" s="26" t="s">
        <v>109</v>
      </c>
      <c r="C114" s="62" t="s">
        <v>74</v>
      </c>
      <c r="D114" s="63">
        <v>25000</v>
      </c>
      <c r="E114" s="63"/>
      <c r="F114" s="25">
        <f t="shared" si="2"/>
        <v>25000</v>
      </c>
      <c r="G114" s="72">
        <v>25000</v>
      </c>
      <c r="H114" s="73"/>
      <c r="I114" s="129"/>
      <c r="J114" s="129"/>
      <c r="K114" s="129"/>
      <c r="L114" s="129"/>
      <c r="M114" s="129"/>
      <c r="N114" s="129"/>
      <c r="O114" s="129"/>
    </row>
    <row r="115" spans="1:15" ht="15">
      <c r="A115" s="60">
        <v>21</v>
      </c>
      <c r="B115" s="26" t="s">
        <v>110</v>
      </c>
      <c r="C115" s="62" t="s">
        <v>74</v>
      </c>
      <c r="D115" s="63">
        <v>70000</v>
      </c>
      <c r="E115" s="63"/>
      <c r="F115" s="25">
        <f t="shared" si="2"/>
        <v>70000</v>
      </c>
      <c r="G115" s="72"/>
      <c r="H115" s="73">
        <v>70000</v>
      </c>
      <c r="I115" s="129"/>
      <c r="J115" s="129"/>
      <c r="K115" s="129"/>
      <c r="L115" s="129"/>
      <c r="M115" s="129"/>
      <c r="N115" s="129"/>
      <c r="O115" s="129"/>
    </row>
    <row r="116" spans="1:15" ht="15">
      <c r="A116" s="60">
        <v>22</v>
      </c>
      <c r="B116" s="26" t="s">
        <v>212</v>
      </c>
      <c r="C116" s="62" t="s">
        <v>74</v>
      </c>
      <c r="D116" s="63">
        <v>56000</v>
      </c>
      <c r="E116" s="63"/>
      <c r="F116" s="25">
        <f t="shared" si="2"/>
        <v>56000</v>
      </c>
      <c r="G116" s="72"/>
      <c r="H116" s="73">
        <v>56000</v>
      </c>
      <c r="I116" s="129"/>
      <c r="J116" s="129"/>
      <c r="K116" s="129"/>
      <c r="L116" s="129"/>
      <c r="M116" s="129"/>
      <c r="N116" s="129"/>
      <c r="O116" s="129"/>
    </row>
    <row r="117" spans="1:15" ht="15">
      <c r="A117" s="60">
        <v>23</v>
      </c>
      <c r="B117" s="26" t="s">
        <v>211</v>
      </c>
      <c r="C117" s="62" t="s">
        <v>74</v>
      </c>
      <c r="D117" s="63">
        <v>22000</v>
      </c>
      <c r="E117" s="63"/>
      <c r="F117" s="25">
        <f t="shared" si="2"/>
        <v>22000</v>
      </c>
      <c r="G117" s="72"/>
      <c r="H117" s="73">
        <v>22000</v>
      </c>
      <c r="I117" s="129"/>
      <c r="J117" s="129"/>
      <c r="K117" s="129"/>
      <c r="L117" s="129"/>
      <c r="M117" s="129"/>
      <c r="N117" s="129"/>
      <c r="O117" s="129"/>
    </row>
    <row r="118" spans="1:15" ht="15">
      <c r="A118" s="60">
        <v>24</v>
      </c>
      <c r="B118" s="26" t="s">
        <v>215</v>
      </c>
      <c r="C118" s="62" t="s">
        <v>74</v>
      </c>
      <c r="D118" s="63">
        <v>30000</v>
      </c>
      <c r="E118" s="63"/>
      <c r="F118" s="25">
        <f t="shared" si="2"/>
        <v>30000</v>
      </c>
      <c r="G118" s="72"/>
      <c r="H118" s="73">
        <v>30000</v>
      </c>
      <c r="I118" s="129"/>
      <c r="J118" s="129"/>
      <c r="K118" s="129"/>
      <c r="L118" s="129"/>
      <c r="M118" s="129"/>
      <c r="N118" s="129"/>
      <c r="O118" s="129"/>
    </row>
    <row r="119" spans="1:15" ht="15">
      <c r="A119" s="60">
        <v>25</v>
      </c>
      <c r="B119" s="26" t="s">
        <v>222</v>
      </c>
      <c r="C119" s="62" t="s">
        <v>74</v>
      </c>
      <c r="D119" s="63">
        <v>25000</v>
      </c>
      <c r="E119" s="130"/>
      <c r="F119" s="25">
        <f t="shared" si="2"/>
        <v>25000</v>
      </c>
      <c r="G119" s="72">
        <v>25000</v>
      </c>
      <c r="H119" s="73"/>
      <c r="I119" s="129"/>
      <c r="J119" s="129"/>
      <c r="K119" s="129"/>
      <c r="L119" s="129"/>
      <c r="M119" s="129"/>
      <c r="N119" s="129"/>
      <c r="O119" s="129"/>
    </row>
    <row r="120" spans="1:15" ht="15">
      <c r="A120" s="60">
        <v>26</v>
      </c>
      <c r="B120" s="26" t="s">
        <v>223</v>
      </c>
      <c r="C120" s="62" t="s">
        <v>74</v>
      </c>
      <c r="D120" s="63">
        <v>20000</v>
      </c>
      <c r="E120" s="130"/>
      <c r="F120" s="25">
        <f t="shared" si="2"/>
        <v>20000</v>
      </c>
      <c r="G120" s="72">
        <v>20000</v>
      </c>
      <c r="H120" s="73"/>
      <c r="I120" s="129"/>
      <c r="J120" s="129"/>
      <c r="K120" s="129"/>
      <c r="L120" s="129"/>
      <c r="M120" s="129"/>
      <c r="N120" s="129"/>
      <c r="O120" s="129"/>
    </row>
    <row r="121" spans="1:15" ht="15">
      <c r="A121" s="60">
        <v>27</v>
      </c>
      <c r="B121" s="26" t="s">
        <v>224</v>
      </c>
      <c r="C121" s="62" t="s">
        <v>74</v>
      </c>
      <c r="D121" s="63">
        <v>68000</v>
      </c>
      <c r="E121" s="130"/>
      <c r="F121" s="25">
        <f t="shared" si="2"/>
        <v>68000</v>
      </c>
      <c r="G121" s="72">
        <v>68000</v>
      </c>
      <c r="H121" s="73"/>
      <c r="I121" s="129"/>
      <c r="J121" s="129"/>
      <c r="K121" s="129"/>
      <c r="L121" s="129"/>
      <c r="M121" s="129"/>
      <c r="N121" s="129"/>
      <c r="O121" s="129"/>
    </row>
    <row r="122" spans="1:15" ht="15">
      <c r="A122" s="60">
        <v>28</v>
      </c>
      <c r="B122" s="26" t="s">
        <v>225</v>
      </c>
      <c r="C122" s="62" t="s">
        <v>74</v>
      </c>
      <c r="D122" s="63">
        <v>95000</v>
      </c>
      <c r="E122" s="130"/>
      <c r="F122" s="25">
        <f t="shared" si="2"/>
        <v>95000</v>
      </c>
      <c r="G122" s="72">
        <v>95000</v>
      </c>
      <c r="H122" s="73"/>
      <c r="I122" s="129"/>
      <c r="J122" s="129"/>
      <c r="K122" s="129"/>
      <c r="L122" s="129"/>
      <c r="M122" s="129"/>
      <c r="N122" s="129"/>
      <c r="O122" s="129"/>
    </row>
    <row r="123" spans="1:15" ht="15">
      <c r="A123" s="60">
        <v>29</v>
      </c>
      <c r="B123" s="26" t="s">
        <v>226</v>
      </c>
      <c r="C123" s="62" t="s">
        <v>74</v>
      </c>
      <c r="D123" s="63">
        <v>190000</v>
      </c>
      <c r="E123" s="130"/>
      <c r="F123" s="25">
        <f t="shared" si="2"/>
        <v>190000</v>
      </c>
      <c r="G123" s="72">
        <v>190000</v>
      </c>
      <c r="H123" s="73"/>
      <c r="I123" s="129"/>
      <c r="J123" s="129"/>
      <c r="K123" s="129"/>
      <c r="L123" s="129"/>
      <c r="M123" s="129"/>
      <c r="N123" s="129"/>
      <c r="O123" s="129"/>
    </row>
    <row r="124" spans="1:15" ht="15">
      <c r="A124" s="60">
        <v>30</v>
      </c>
      <c r="B124" s="26" t="s">
        <v>227</v>
      </c>
      <c r="C124" s="62" t="s">
        <v>74</v>
      </c>
      <c r="D124" s="63">
        <v>11000</v>
      </c>
      <c r="E124" s="130"/>
      <c r="F124" s="25">
        <f t="shared" si="2"/>
        <v>11000</v>
      </c>
      <c r="G124" s="72">
        <v>11000</v>
      </c>
      <c r="H124" s="73"/>
      <c r="I124" s="129"/>
      <c r="J124" s="129"/>
      <c r="K124" s="129"/>
      <c r="L124" s="129"/>
      <c r="M124" s="129"/>
      <c r="N124" s="129"/>
      <c r="O124" s="129"/>
    </row>
    <row r="125" spans="1:15" ht="15">
      <c r="A125" s="60">
        <v>31</v>
      </c>
      <c r="B125" s="26" t="s">
        <v>228</v>
      </c>
      <c r="C125" s="62" t="s">
        <v>74</v>
      </c>
      <c r="D125" s="63">
        <v>27000</v>
      </c>
      <c r="E125" s="130"/>
      <c r="F125" s="25">
        <f t="shared" si="2"/>
        <v>27000</v>
      </c>
      <c r="G125" s="72">
        <v>27000</v>
      </c>
      <c r="H125" s="73"/>
      <c r="I125" s="129"/>
      <c r="J125" s="129"/>
      <c r="K125" s="129"/>
      <c r="L125" s="129"/>
      <c r="M125" s="129"/>
      <c r="N125" s="129"/>
      <c r="O125" s="129"/>
    </row>
    <row r="126" spans="1:15" ht="15">
      <c r="A126" s="60">
        <v>32</v>
      </c>
      <c r="B126" s="26" t="s">
        <v>229</v>
      </c>
      <c r="C126" s="62" t="s">
        <v>74</v>
      </c>
      <c r="D126" s="63">
        <v>8000</v>
      </c>
      <c r="E126" s="63"/>
      <c r="F126" s="25">
        <f t="shared" si="2"/>
        <v>8000</v>
      </c>
      <c r="G126" s="72">
        <v>0</v>
      </c>
      <c r="H126" s="73">
        <v>8000</v>
      </c>
      <c r="I126" s="129"/>
      <c r="J126" s="129"/>
      <c r="K126" s="129"/>
      <c r="L126" s="129"/>
      <c r="M126" s="129"/>
      <c r="N126" s="129"/>
      <c r="O126" s="129"/>
    </row>
    <row r="127" spans="1:15" ht="15">
      <c r="A127" s="60">
        <v>33</v>
      </c>
      <c r="B127" s="26" t="s">
        <v>245</v>
      </c>
      <c r="C127" s="62" t="s">
        <v>246</v>
      </c>
      <c r="D127" s="63"/>
      <c r="E127" s="63">
        <v>125000</v>
      </c>
      <c r="F127" s="25">
        <f t="shared" si="2"/>
        <v>125000</v>
      </c>
      <c r="G127" s="72">
        <v>47000</v>
      </c>
      <c r="H127" s="73">
        <v>78000</v>
      </c>
      <c r="I127" s="129"/>
      <c r="J127" s="129"/>
      <c r="K127" s="129"/>
      <c r="L127" s="129"/>
      <c r="M127" s="129"/>
      <c r="N127" s="129"/>
      <c r="O127" s="129"/>
    </row>
    <row r="128" spans="1:15" ht="25.5" customHeight="1">
      <c r="A128" s="54"/>
      <c r="B128" s="39" t="s">
        <v>111</v>
      </c>
      <c r="C128" s="55"/>
      <c r="D128" s="41">
        <f>D129+D134+D139+D144+D148+D150</f>
        <v>1008000</v>
      </c>
      <c r="E128" s="41">
        <f>E129+E134+E139+E144+E148+E150</f>
        <v>0</v>
      </c>
      <c r="F128" s="41">
        <f>F129+F134+F139+F144+F148+F150</f>
        <v>1008000</v>
      </c>
      <c r="G128" s="41">
        <f>G129+G134+G139+G144+G148+G150</f>
        <v>1002000</v>
      </c>
      <c r="H128" s="91">
        <f>H129+H134+H139+H144+H148+H150</f>
        <v>6000</v>
      </c>
      <c r="I128" s="129"/>
      <c r="J128" s="129"/>
      <c r="K128" s="129"/>
      <c r="L128" s="129"/>
      <c r="M128" s="129"/>
      <c r="N128" s="129"/>
      <c r="O128" s="129"/>
    </row>
    <row r="129" spans="1:15" ht="15">
      <c r="A129" s="74"/>
      <c r="B129" s="75" t="s">
        <v>112</v>
      </c>
      <c r="C129" s="59"/>
      <c r="D129" s="59">
        <f>D130+D132</f>
        <v>562000</v>
      </c>
      <c r="E129" s="59">
        <f>E130+E132</f>
        <v>0</v>
      </c>
      <c r="F129" s="59">
        <f>F130+F132</f>
        <v>562000</v>
      </c>
      <c r="G129" s="59">
        <f>G130+G132</f>
        <v>562000</v>
      </c>
      <c r="H129" s="59">
        <f>H130+H132</f>
        <v>0</v>
      </c>
      <c r="I129" s="129"/>
      <c r="J129" s="129"/>
      <c r="K129" s="129"/>
      <c r="L129" s="129"/>
      <c r="M129" s="129"/>
      <c r="N129" s="129"/>
      <c r="O129" s="129"/>
    </row>
    <row r="130" spans="1:256" s="79" customFormat="1" ht="15">
      <c r="A130" s="76"/>
      <c r="B130" s="77" t="s">
        <v>113</v>
      </c>
      <c r="C130" s="78"/>
      <c r="D130" s="31">
        <f>SUM(D131:D131)</f>
        <v>95000</v>
      </c>
      <c r="E130" s="31">
        <f>SUM(E131:E131)</f>
        <v>0</v>
      </c>
      <c r="F130" s="31">
        <f>SUM(F131:F131)</f>
        <v>95000</v>
      </c>
      <c r="G130" s="31">
        <f>SUM(G131:G131)</f>
        <v>95000</v>
      </c>
      <c r="H130" s="119">
        <f>SUM(H131:H131)</f>
        <v>0</v>
      </c>
      <c r="I130" s="129"/>
      <c r="J130" s="129"/>
      <c r="K130" s="129"/>
      <c r="L130" s="129"/>
      <c r="M130" s="129"/>
      <c r="N130" s="129"/>
      <c r="O130" s="129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45" customFormat="1" ht="15">
      <c r="A131" s="60">
        <v>1</v>
      </c>
      <c r="B131" s="80" t="s">
        <v>114</v>
      </c>
      <c r="C131" s="78" t="s">
        <v>18</v>
      </c>
      <c r="D131" s="34">
        <v>95000</v>
      </c>
      <c r="E131" s="34"/>
      <c r="F131" s="25">
        <f>D131+E131</f>
        <v>95000</v>
      </c>
      <c r="G131" s="34">
        <v>95000</v>
      </c>
      <c r="H131" s="97"/>
      <c r="I131" s="129"/>
      <c r="J131" s="129"/>
      <c r="K131" s="129"/>
      <c r="L131" s="129"/>
      <c r="M131" s="129"/>
      <c r="N131" s="129"/>
      <c r="O131" s="129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79" customFormat="1" ht="15">
      <c r="A132" s="76"/>
      <c r="B132" s="77" t="s">
        <v>115</v>
      </c>
      <c r="C132" s="81"/>
      <c r="D132" s="31">
        <f>SUM(D133:D133)</f>
        <v>467000</v>
      </c>
      <c r="E132" s="31">
        <f>SUM(E133:E133)</f>
        <v>0</v>
      </c>
      <c r="F132" s="31">
        <f>SUM(F133:F133)</f>
        <v>467000</v>
      </c>
      <c r="G132" s="31">
        <f>SUM(G133:G133)</f>
        <v>467000</v>
      </c>
      <c r="H132" s="31">
        <f>SUM(H133:H133)</f>
        <v>0</v>
      </c>
      <c r="I132" s="129"/>
      <c r="J132" s="129"/>
      <c r="K132" s="129"/>
      <c r="L132" s="129"/>
      <c r="M132" s="129"/>
      <c r="N132" s="129"/>
      <c r="O132" s="129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45" customFormat="1" ht="15">
      <c r="A133" s="60">
        <v>2</v>
      </c>
      <c r="B133" s="26" t="s">
        <v>116</v>
      </c>
      <c r="C133" s="78" t="s">
        <v>241</v>
      </c>
      <c r="D133" s="34">
        <v>467000</v>
      </c>
      <c r="E133" s="34"/>
      <c r="F133" s="25">
        <f>D133+E133</f>
        <v>467000</v>
      </c>
      <c r="G133" s="34">
        <v>467000</v>
      </c>
      <c r="H133" s="97"/>
      <c r="I133" s="129"/>
      <c r="J133" s="129"/>
      <c r="K133" s="129"/>
      <c r="L133" s="129"/>
      <c r="M133" s="129"/>
      <c r="N133" s="129"/>
      <c r="O133" s="129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15" ht="26.25">
      <c r="A134" s="86"/>
      <c r="B134" s="87" t="s">
        <v>118</v>
      </c>
      <c r="C134" s="116"/>
      <c r="D134" s="59">
        <f>SUM(D135:D138)</f>
        <v>28000</v>
      </c>
      <c r="E134" s="59">
        <f>SUM(E135:E138)</f>
        <v>0</v>
      </c>
      <c r="F134" s="59">
        <f>SUM(F135:F138)</f>
        <v>28000</v>
      </c>
      <c r="G134" s="59">
        <f>SUM(G135:G138)</f>
        <v>28000</v>
      </c>
      <c r="H134" s="59">
        <f>SUM(H135:H138)</f>
        <v>0</v>
      </c>
      <c r="I134" s="129"/>
      <c r="J134" s="129"/>
      <c r="K134" s="129"/>
      <c r="L134" s="129"/>
      <c r="M134" s="129"/>
      <c r="N134" s="129"/>
      <c r="O134" s="129"/>
    </row>
    <row r="135" spans="1:15" ht="15">
      <c r="A135" s="82">
        <v>1</v>
      </c>
      <c r="B135" s="80" t="s">
        <v>119</v>
      </c>
      <c r="C135" s="78" t="s">
        <v>18</v>
      </c>
      <c r="D135" s="25">
        <v>4000</v>
      </c>
      <c r="E135" s="25"/>
      <c r="F135" s="25">
        <f>D135+E135</f>
        <v>4000</v>
      </c>
      <c r="G135" s="83">
        <v>4000</v>
      </c>
      <c r="H135" s="73"/>
      <c r="I135" s="129"/>
      <c r="J135" s="129"/>
      <c r="K135" s="129"/>
      <c r="L135" s="129"/>
      <c r="M135" s="129"/>
      <c r="N135" s="129"/>
      <c r="O135" s="129"/>
    </row>
    <row r="136" spans="1:15" ht="15">
      <c r="A136" s="82">
        <v>2</v>
      </c>
      <c r="B136" s="80" t="s">
        <v>120</v>
      </c>
      <c r="C136" s="78" t="s">
        <v>18</v>
      </c>
      <c r="D136" s="25">
        <v>12000</v>
      </c>
      <c r="E136" s="25"/>
      <c r="F136" s="25">
        <f>D136+E136</f>
        <v>12000</v>
      </c>
      <c r="G136" s="83">
        <v>12000</v>
      </c>
      <c r="H136" s="73"/>
      <c r="I136" s="129"/>
      <c r="J136" s="129"/>
      <c r="K136" s="129"/>
      <c r="L136" s="129"/>
      <c r="M136" s="129"/>
      <c r="N136" s="129"/>
      <c r="O136" s="129"/>
    </row>
    <row r="137" spans="1:15" ht="15">
      <c r="A137" s="84">
        <v>3</v>
      </c>
      <c r="B137" s="80" t="s">
        <v>121</v>
      </c>
      <c r="C137" s="78" t="s">
        <v>18</v>
      </c>
      <c r="D137" s="25">
        <v>6000</v>
      </c>
      <c r="E137" s="25"/>
      <c r="F137" s="25">
        <f>D137+E137</f>
        <v>6000</v>
      </c>
      <c r="G137" s="83">
        <v>6000</v>
      </c>
      <c r="H137" s="73"/>
      <c r="I137" s="129"/>
      <c r="J137" s="129"/>
      <c r="K137" s="129"/>
      <c r="L137" s="129"/>
      <c r="M137" s="129"/>
      <c r="N137" s="129"/>
      <c r="O137" s="129"/>
    </row>
    <row r="138" spans="1:15" ht="15">
      <c r="A138" s="84">
        <v>4</v>
      </c>
      <c r="B138" s="80" t="s">
        <v>122</v>
      </c>
      <c r="C138" s="78" t="s">
        <v>18</v>
      </c>
      <c r="D138" s="25">
        <v>6000</v>
      </c>
      <c r="E138" s="25"/>
      <c r="F138" s="25">
        <f>D138+E138</f>
        <v>6000</v>
      </c>
      <c r="G138" s="83">
        <v>6000</v>
      </c>
      <c r="H138" s="73"/>
      <c r="I138" s="129"/>
      <c r="J138" s="129"/>
      <c r="K138" s="129"/>
      <c r="L138" s="129"/>
      <c r="M138" s="129"/>
      <c r="N138" s="129"/>
      <c r="O138" s="129"/>
    </row>
    <row r="139" spans="1:15" ht="15">
      <c r="A139" s="86"/>
      <c r="B139" s="87" t="s">
        <v>123</v>
      </c>
      <c r="C139" s="70"/>
      <c r="D139" s="59">
        <f>SUM(D140:D143)</f>
        <v>70000</v>
      </c>
      <c r="E139" s="59">
        <f>SUM(E140:E143)</f>
        <v>0</v>
      </c>
      <c r="F139" s="59">
        <f>SUM(F140:F143)</f>
        <v>70000</v>
      </c>
      <c r="G139" s="59">
        <f>SUM(G140:G143)</f>
        <v>70000</v>
      </c>
      <c r="H139" s="124">
        <f>SUM(H140:H143)</f>
        <v>0</v>
      </c>
      <c r="I139" s="129"/>
      <c r="J139" s="129"/>
      <c r="K139" s="129"/>
      <c r="L139" s="129"/>
      <c r="M139" s="129"/>
      <c r="N139" s="129"/>
      <c r="O139" s="129"/>
    </row>
    <row r="140" spans="1:256" s="45" customFormat="1" ht="15">
      <c r="A140" s="85" t="s">
        <v>48</v>
      </c>
      <c r="B140" s="33" t="s">
        <v>124</v>
      </c>
      <c r="C140" s="78" t="s">
        <v>18</v>
      </c>
      <c r="D140" s="25">
        <v>30000</v>
      </c>
      <c r="E140" s="25"/>
      <c r="F140" s="25">
        <f>D140+E140</f>
        <v>30000</v>
      </c>
      <c r="G140" s="25">
        <v>30000</v>
      </c>
      <c r="H140" s="97"/>
      <c r="I140" s="129"/>
      <c r="J140" s="129"/>
      <c r="K140" s="129"/>
      <c r="L140" s="129"/>
      <c r="M140" s="129"/>
      <c r="N140" s="129"/>
      <c r="O140" s="129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45" customFormat="1" ht="15">
      <c r="A141" s="85" t="s">
        <v>51</v>
      </c>
      <c r="B141" s="33" t="s">
        <v>125</v>
      </c>
      <c r="C141" s="78" t="s">
        <v>18</v>
      </c>
      <c r="D141" s="25">
        <v>3000</v>
      </c>
      <c r="E141" s="25"/>
      <c r="F141" s="25">
        <f>D141+E141</f>
        <v>3000</v>
      </c>
      <c r="G141" s="25">
        <v>3000</v>
      </c>
      <c r="H141" s="97"/>
      <c r="I141" s="129"/>
      <c r="J141" s="129"/>
      <c r="K141" s="129"/>
      <c r="L141" s="129"/>
      <c r="M141" s="129"/>
      <c r="N141" s="129"/>
      <c r="O141" s="129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45" customFormat="1" ht="15">
      <c r="A142" s="85" t="s">
        <v>53</v>
      </c>
      <c r="B142" s="33" t="s">
        <v>126</v>
      </c>
      <c r="C142" s="78" t="s">
        <v>18</v>
      </c>
      <c r="D142" s="25">
        <v>32000</v>
      </c>
      <c r="E142" s="25"/>
      <c r="F142" s="25">
        <f>D142+E142</f>
        <v>32000</v>
      </c>
      <c r="G142" s="25">
        <v>32000</v>
      </c>
      <c r="H142" s="97"/>
      <c r="I142" s="129"/>
      <c r="J142" s="129"/>
      <c r="K142" s="129"/>
      <c r="L142" s="129"/>
      <c r="M142" s="129"/>
      <c r="N142" s="129"/>
      <c r="O142" s="129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45" customFormat="1" ht="15">
      <c r="A143" s="85" t="s">
        <v>55</v>
      </c>
      <c r="B143" s="33" t="s">
        <v>127</v>
      </c>
      <c r="C143" s="78" t="s">
        <v>18</v>
      </c>
      <c r="D143" s="25">
        <v>5000</v>
      </c>
      <c r="E143" s="25"/>
      <c r="F143" s="25">
        <f>D143+E143</f>
        <v>5000</v>
      </c>
      <c r="G143" s="25">
        <v>5000</v>
      </c>
      <c r="H143" s="97"/>
      <c r="I143" s="129"/>
      <c r="J143" s="129"/>
      <c r="K143" s="129"/>
      <c r="L143" s="129"/>
      <c r="M143" s="129"/>
      <c r="N143" s="129"/>
      <c r="O143" s="129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45" customFormat="1" ht="15">
      <c r="A144" s="86"/>
      <c r="B144" s="87" t="s">
        <v>128</v>
      </c>
      <c r="C144" s="88"/>
      <c r="D144" s="59">
        <f>SUM(D145:D147)</f>
        <v>49000</v>
      </c>
      <c r="E144" s="59">
        <f>SUM(E145:E147)</f>
        <v>0</v>
      </c>
      <c r="F144" s="59">
        <f>SUM(F145:F147)</f>
        <v>49000</v>
      </c>
      <c r="G144" s="59">
        <f>SUM(G145:G147)</f>
        <v>49000</v>
      </c>
      <c r="H144" s="59">
        <f>SUM(H145:H147)</f>
        <v>0</v>
      </c>
      <c r="I144" s="129"/>
      <c r="J144" s="129"/>
      <c r="K144" s="129"/>
      <c r="L144" s="129"/>
      <c r="M144" s="129"/>
      <c r="N144" s="129"/>
      <c r="O144" s="129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45" customFormat="1" ht="15">
      <c r="A145" s="85" t="s">
        <v>48</v>
      </c>
      <c r="B145" s="26" t="s">
        <v>129</v>
      </c>
      <c r="C145" s="78" t="s">
        <v>18</v>
      </c>
      <c r="D145" s="25">
        <v>23100</v>
      </c>
      <c r="E145" s="25"/>
      <c r="F145" s="25">
        <f>D145+E145</f>
        <v>23100</v>
      </c>
      <c r="G145" s="25">
        <f>28000-4900</f>
        <v>23100</v>
      </c>
      <c r="H145" s="97"/>
      <c r="I145" s="129"/>
      <c r="J145" s="129"/>
      <c r="K145" s="129"/>
      <c r="L145" s="129"/>
      <c r="M145" s="129"/>
      <c r="N145" s="129"/>
      <c r="O145" s="129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45" customFormat="1" ht="15">
      <c r="A146" s="85" t="s">
        <v>51</v>
      </c>
      <c r="B146" s="26" t="s">
        <v>130</v>
      </c>
      <c r="C146" s="78" t="s">
        <v>18</v>
      </c>
      <c r="D146" s="25">
        <v>20000</v>
      </c>
      <c r="E146" s="25"/>
      <c r="F146" s="25">
        <f>D146+E146</f>
        <v>20000</v>
      </c>
      <c r="G146" s="25">
        <f>21000-1000</f>
        <v>20000</v>
      </c>
      <c r="H146" s="97"/>
      <c r="I146" s="129"/>
      <c r="J146" s="129"/>
      <c r="K146" s="129"/>
      <c r="L146" s="129"/>
      <c r="M146" s="129"/>
      <c r="N146" s="129"/>
      <c r="O146" s="129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45" customFormat="1" ht="15">
      <c r="A147" s="85" t="s">
        <v>53</v>
      </c>
      <c r="B147" s="26" t="s">
        <v>219</v>
      </c>
      <c r="C147" s="78" t="s">
        <v>18</v>
      </c>
      <c r="D147" s="25">
        <v>5900</v>
      </c>
      <c r="E147" s="25"/>
      <c r="F147" s="25">
        <f>D147+E147</f>
        <v>5900</v>
      </c>
      <c r="G147" s="25">
        <v>5900</v>
      </c>
      <c r="H147" s="97"/>
      <c r="I147" s="129"/>
      <c r="J147" s="129"/>
      <c r="K147" s="129"/>
      <c r="L147" s="129"/>
      <c r="M147" s="129"/>
      <c r="N147" s="129"/>
      <c r="O147" s="129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45" customFormat="1" ht="26.25">
      <c r="A148" s="86"/>
      <c r="B148" s="87" t="s">
        <v>131</v>
      </c>
      <c r="C148" s="88"/>
      <c r="D148" s="59">
        <f>SUM(D149:D149)</f>
        <v>30000</v>
      </c>
      <c r="E148" s="59">
        <f>SUM(E149:E149)</f>
        <v>0</v>
      </c>
      <c r="F148" s="59">
        <f>SUM(F149:F149)</f>
        <v>30000</v>
      </c>
      <c r="G148" s="59">
        <f>SUM(G149:G149)</f>
        <v>30000</v>
      </c>
      <c r="H148" s="124">
        <f>SUM(H149:H149)</f>
        <v>0</v>
      </c>
      <c r="I148" s="129"/>
      <c r="J148" s="129"/>
      <c r="K148" s="129"/>
      <c r="L148" s="129"/>
      <c r="M148" s="129"/>
      <c r="N148" s="129"/>
      <c r="O148" s="129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45" customFormat="1" ht="15">
      <c r="A149" s="85" t="s">
        <v>48</v>
      </c>
      <c r="B149" s="33" t="s">
        <v>132</v>
      </c>
      <c r="C149" s="43" t="s">
        <v>18</v>
      </c>
      <c r="D149" s="25">
        <v>30000</v>
      </c>
      <c r="E149" s="25"/>
      <c r="F149" s="25">
        <f>D149+E149</f>
        <v>30000</v>
      </c>
      <c r="G149" s="25">
        <v>30000</v>
      </c>
      <c r="H149" s="97"/>
      <c r="I149" s="129"/>
      <c r="J149" s="129"/>
      <c r="K149" s="129"/>
      <c r="L149" s="129"/>
      <c r="M149" s="129"/>
      <c r="N149" s="129"/>
      <c r="O149" s="129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45" customFormat="1" ht="15">
      <c r="A150" s="86"/>
      <c r="B150" s="87" t="s">
        <v>133</v>
      </c>
      <c r="C150" s="88"/>
      <c r="D150" s="89">
        <f>SUM(D151:D153)</f>
        <v>269000</v>
      </c>
      <c r="E150" s="89">
        <f>SUM(E151:E153)</f>
        <v>0</v>
      </c>
      <c r="F150" s="89">
        <f>SUM(F151:F153)</f>
        <v>269000</v>
      </c>
      <c r="G150" s="89">
        <f>SUM(G151:G153)</f>
        <v>263000</v>
      </c>
      <c r="H150" s="89">
        <f>SUM(H151:H153)</f>
        <v>6000</v>
      </c>
      <c r="I150" s="129"/>
      <c r="J150" s="129"/>
      <c r="K150" s="129"/>
      <c r="L150" s="129"/>
      <c r="M150" s="129"/>
      <c r="N150" s="129"/>
      <c r="O150" s="129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45" customFormat="1" ht="15">
      <c r="A151" s="85" t="s">
        <v>48</v>
      </c>
      <c r="B151" s="33" t="s">
        <v>134</v>
      </c>
      <c r="C151" s="43" t="s">
        <v>18</v>
      </c>
      <c r="D151" s="73">
        <v>18000</v>
      </c>
      <c r="E151" s="73"/>
      <c r="F151" s="25">
        <f>D151+E151</f>
        <v>18000</v>
      </c>
      <c r="G151" s="73">
        <v>18000</v>
      </c>
      <c r="H151" s="97"/>
      <c r="I151" s="129"/>
      <c r="J151" s="129"/>
      <c r="K151" s="129"/>
      <c r="L151" s="129"/>
      <c r="M151" s="129"/>
      <c r="N151" s="129"/>
      <c r="O151" s="129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45" customFormat="1" ht="15">
      <c r="A152" s="85" t="s">
        <v>51</v>
      </c>
      <c r="B152" s="33" t="s">
        <v>135</v>
      </c>
      <c r="C152" s="43" t="s">
        <v>18</v>
      </c>
      <c r="D152" s="73">
        <v>245000</v>
      </c>
      <c r="E152" s="73"/>
      <c r="F152" s="25">
        <f>D152+E152</f>
        <v>245000</v>
      </c>
      <c r="G152" s="73">
        <v>245000</v>
      </c>
      <c r="H152" s="97"/>
      <c r="I152" s="129"/>
      <c r="J152" s="129"/>
      <c r="K152" s="129"/>
      <c r="L152" s="129"/>
      <c r="M152" s="129"/>
      <c r="N152" s="129"/>
      <c r="O152" s="129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45" customFormat="1" ht="15">
      <c r="A153" s="85" t="s">
        <v>53</v>
      </c>
      <c r="B153" s="33" t="s">
        <v>213</v>
      </c>
      <c r="C153" s="43" t="s">
        <v>18</v>
      </c>
      <c r="D153" s="73">
        <v>6000</v>
      </c>
      <c r="E153" s="73"/>
      <c r="F153" s="25">
        <f>D153+E153</f>
        <v>6000</v>
      </c>
      <c r="G153" s="73"/>
      <c r="H153" s="97">
        <v>6000</v>
      </c>
      <c r="I153" s="129"/>
      <c r="J153" s="129"/>
      <c r="K153" s="129"/>
      <c r="L153" s="129"/>
      <c r="M153" s="129"/>
      <c r="N153" s="129"/>
      <c r="O153" s="129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15" ht="26.25" customHeight="1">
      <c r="A154" s="38"/>
      <c r="B154" s="90" t="s">
        <v>136</v>
      </c>
      <c r="C154" s="17"/>
      <c r="D154" s="91">
        <f>D155+D161+D182+D196</f>
        <v>1790000</v>
      </c>
      <c r="E154" s="91">
        <f>E155+E161+E182+E196</f>
        <v>0</v>
      </c>
      <c r="F154" s="91">
        <f>F155+F161+F182+F196</f>
        <v>1790000</v>
      </c>
      <c r="G154" s="91">
        <f>G155+G161+G182+G196</f>
        <v>1790000</v>
      </c>
      <c r="H154" s="91">
        <f>H155+H161+H182+H196</f>
        <v>0</v>
      </c>
      <c r="I154" s="129"/>
      <c r="J154" s="129"/>
      <c r="K154" s="129"/>
      <c r="L154" s="129"/>
      <c r="M154" s="129"/>
      <c r="N154" s="129"/>
      <c r="O154" s="129"/>
    </row>
    <row r="155" spans="1:256" s="45" customFormat="1" ht="15">
      <c r="A155" s="92"/>
      <c r="B155" s="93" t="s">
        <v>137</v>
      </c>
      <c r="C155" s="94"/>
      <c r="D155" s="95">
        <f>SUM(D156:D160)</f>
        <v>1401000</v>
      </c>
      <c r="E155" s="95">
        <f>SUM(E156:E160)</f>
        <v>0</v>
      </c>
      <c r="F155" s="95">
        <f>SUM(F156:F160)</f>
        <v>1401000</v>
      </c>
      <c r="G155" s="95">
        <f>SUM(G156:G160)</f>
        <v>1401000</v>
      </c>
      <c r="H155" s="95">
        <f>SUM(H156:H160)</f>
        <v>0</v>
      </c>
      <c r="I155" s="129"/>
      <c r="J155" s="129"/>
      <c r="K155" s="129"/>
      <c r="L155" s="129"/>
      <c r="M155" s="129"/>
      <c r="N155" s="129"/>
      <c r="O155" s="129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45" customFormat="1" ht="15">
      <c r="A156" s="62">
        <v>1</v>
      </c>
      <c r="B156" s="80" t="s">
        <v>138</v>
      </c>
      <c r="C156" s="96" t="s">
        <v>139</v>
      </c>
      <c r="D156" s="97">
        <v>30000</v>
      </c>
      <c r="E156" s="97"/>
      <c r="F156" s="25">
        <f>D156+E156</f>
        <v>30000</v>
      </c>
      <c r="G156" s="99">
        <v>30000</v>
      </c>
      <c r="H156" s="99"/>
      <c r="I156" s="129"/>
      <c r="J156" s="129"/>
      <c r="K156" s="129"/>
      <c r="L156" s="129"/>
      <c r="M156" s="129"/>
      <c r="N156" s="129"/>
      <c r="O156" s="129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45" customFormat="1" ht="15">
      <c r="A157" s="62">
        <v>2</v>
      </c>
      <c r="B157" s="80" t="s">
        <v>140</v>
      </c>
      <c r="C157" s="96" t="s">
        <v>139</v>
      </c>
      <c r="D157" s="97">
        <v>31000</v>
      </c>
      <c r="E157" s="97"/>
      <c r="F157" s="25">
        <f>D157+E157</f>
        <v>31000</v>
      </c>
      <c r="G157" s="99">
        <v>31000</v>
      </c>
      <c r="H157" s="99"/>
      <c r="I157" s="129"/>
      <c r="J157" s="129"/>
      <c r="K157" s="129"/>
      <c r="L157" s="129"/>
      <c r="M157" s="129"/>
      <c r="N157" s="129"/>
      <c r="O157" s="129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45" customFormat="1" ht="15">
      <c r="A158" s="62">
        <v>3</v>
      </c>
      <c r="B158" s="80" t="s">
        <v>141</v>
      </c>
      <c r="C158" s="96" t="s">
        <v>139</v>
      </c>
      <c r="D158" s="97">
        <v>33000</v>
      </c>
      <c r="E158" s="97"/>
      <c r="F158" s="25">
        <f>D158+E158</f>
        <v>33000</v>
      </c>
      <c r="G158" s="99">
        <v>33000</v>
      </c>
      <c r="H158" s="99"/>
      <c r="I158" s="129"/>
      <c r="J158" s="129"/>
      <c r="K158" s="129"/>
      <c r="L158" s="129"/>
      <c r="M158" s="129"/>
      <c r="N158" s="129"/>
      <c r="O158" s="129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45" customFormat="1" ht="15">
      <c r="A159" s="62">
        <v>4</v>
      </c>
      <c r="B159" s="80" t="s">
        <v>142</v>
      </c>
      <c r="C159" s="96" t="s">
        <v>139</v>
      </c>
      <c r="D159" s="97">
        <v>1284000</v>
      </c>
      <c r="E159" s="97"/>
      <c r="F159" s="25">
        <f>D159+E159</f>
        <v>1284000</v>
      </c>
      <c r="G159" s="99">
        <v>1284000</v>
      </c>
      <c r="H159" s="99"/>
      <c r="I159" s="129"/>
      <c r="J159" s="129"/>
      <c r="K159" s="129"/>
      <c r="L159" s="129"/>
      <c r="M159" s="129"/>
      <c r="N159" s="129"/>
      <c r="O159" s="129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45" customFormat="1" ht="29.25" customHeight="1">
      <c r="A160" s="62">
        <v>5</v>
      </c>
      <c r="B160" s="80" t="s">
        <v>143</v>
      </c>
      <c r="C160" s="96" t="s">
        <v>139</v>
      </c>
      <c r="D160" s="97">
        <v>23000</v>
      </c>
      <c r="E160" s="97"/>
      <c r="F160" s="25">
        <f>D160+E160</f>
        <v>23000</v>
      </c>
      <c r="G160" s="99">
        <v>23000</v>
      </c>
      <c r="H160" s="99"/>
      <c r="I160" s="129"/>
      <c r="J160" s="129"/>
      <c r="K160" s="129"/>
      <c r="L160" s="129"/>
      <c r="M160" s="129"/>
      <c r="N160" s="129"/>
      <c r="O160" s="129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45" customFormat="1" ht="15" customHeight="1">
      <c r="A161" s="94"/>
      <c r="B161" s="93" t="s">
        <v>144</v>
      </c>
      <c r="C161" s="94"/>
      <c r="D161" s="98">
        <f>SUM(D162:D181)</f>
        <v>288000</v>
      </c>
      <c r="E161" s="98">
        <f>SUM(E162:E181)</f>
        <v>-27500</v>
      </c>
      <c r="F161" s="98">
        <f>SUM(F162:F181)</f>
        <v>260500</v>
      </c>
      <c r="G161" s="98">
        <f>SUM(G162:G181)</f>
        <v>260500</v>
      </c>
      <c r="H161" s="127">
        <f>SUM(H162:H181)</f>
        <v>0</v>
      </c>
      <c r="I161" s="129"/>
      <c r="J161" s="129"/>
      <c r="K161" s="129"/>
      <c r="L161" s="129"/>
      <c r="M161" s="129"/>
      <c r="N161" s="129"/>
      <c r="O161" s="129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100" customFormat="1" ht="33" customHeight="1">
      <c r="A162" s="62">
        <v>6</v>
      </c>
      <c r="B162" s="80" t="s">
        <v>145</v>
      </c>
      <c r="C162" s="96" t="s">
        <v>117</v>
      </c>
      <c r="D162" s="99">
        <v>15000</v>
      </c>
      <c r="E162" s="99"/>
      <c r="F162" s="137">
        <f aca="true" t="shared" si="3" ref="F162:F181">D162+E162</f>
        <v>15000</v>
      </c>
      <c r="G162" s="99">
        <v>15000</v>
      </c>
      <c r="H162" s="99"/>
      <c r="I162" s="129"/>
      <c r="J162" s="129"/>
      <c r="K162" s="129"/>
      <c r="L162" s="129"/>
      <c r="M162" s="129"/>
      <c r="N162" s="129"/>
      <c r="O162" s="129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45" customFormat="1" ht="15" customHeight="1">
      <c r="A163" s="62">
        <v>7</v>
      </c>
      <c r="B163" s="80" t="s">
        <v>146</v>
      </c>
      <c r="C163" s="96" t="s">
        <v>117</v>
      </c>
      <c r="D163" s="99">
        <v>5000</v>
      </c>
      <c r="E163" s="99">
        <v>-5000</v>
      </c>
      <c r="F163" s="137">
        <f t="shared" si="3"/>
        <v>0</v>
      </c>
      <c r="G163" s="99">
        <f>5000-5000</f>
        <v>0</v>
      </c>
      <c r="H163" s="99"/>
      <c r="I163" s="129"/>
      <c r="J163" s="129"/>
      <c r="K163" s="129"/>
      <c r="L163" s="129"/>
      <c r="M163" s="129"/>
      <c r="N163" s="129"/>
      <c r="O163" s="129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45" customFormat="1" ht="15" customHeight="1">
      <c r="A164" s="62">
        <v>8</v>
      </c>
      <c r="B164" s="80" t="s">
        <v>147</v>
      </c>
      <c r="C164" s="96" t="s">
        <v>117</v>
      </c>
      <c r="D164" s="99">
        <v>2500</v>
      </c>
      <c r="E164" s="99">
        <v>-2500</v>
      </c>
      <c r="F164" s="137">
        <f t="shared" si="3"/>
        <v>0</v>
      </c>
      <c r="G164" s="99">
        <f>2500-2500</f>
        <v>0</v>
      </c>
      <c r="H164" s="99"/>
      <c r="I164" s="129"/>
      <c r="J164" s="129"/>
      <c r="K164" s="129"/>
      <c r="L164" s="129"/>
      <c r="M164" s="129"/>
      <c r="N164" s="129"/>
      <c r="O164" s="129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45" customFormat="1" ht="15" customHeight="1">
      <c r="A165" s="62">
        <v>9</v>
      </c>
      <c r="B165" s="80" t="s">
        <v>148</v>
      </c>
      <c r="C165" s="96" t="s">
        <v>117</v>
      </c>
      <c r="D165" s="99">
        <v>5000</v>
      </c>
      <c r="E165" s="99">
        <v>-5000</v>
      </c>
      <c r="F165" s="137">
        <f t="shared" si="3"/>
        <v>0</v>
      </c>
      <c r="G165" s="99">
        <f>5000-5000</f>
        <v>0</v>
      </c>
      <c r="H165" s="99"/>
      <c r="I165" s="129"/>
      <c r="J165" s="129"/>
      <c r="K165" s="129"/>
      <c r="L165" s="129"/>
      <c r="M165" s="129"/>
      <c r="N165" s="129"/>
      <c r="O165" s="129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45" customFormat="1" ht="15" customHeight="1">
      <c r="A166" s="62">
        <v>10</v>
      </c>
      <c r="B166" s="80" t="s">
        <v>149</v>
      </c>
      <c r="C166" s="96" t="s">
        <v>117</v>
      </c>
      <c r="D166" s="99">
        <v>2500</v>
      </c>
      <c r="E166" s="99"/>
      <c r="F166" s="137">
        <f t="shared" si="3"/>
        <v>2500</v>
      </c>
      <c r="G166" s="99">
        <v>2500</v>
      </c>
      <c r="H166" s="99"/>
      <c r="I166" s="129"/>
      <c r="J166" s="129"/>
      <c r="K166" s="129"/>
      <c r="L166" s="129"/>
      <c r="M166" s="129"/>
      <c r="N166" s="129"/>
      <c r="O166" s="129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45" customFormat="1" ht="15" customHeight="1">
      <c r="A167" s="62">
        <v>11</v>
      </c>
      <c r="B167" s="80" t="s">
        <v>150</v>
      </c>
      <c r="C167" s="96" t="s">
        <v>117</v>
      </c>
      <c r="D167" s="99">
        <v>5000</v>
      </c>
      <c r="E167" s="99">
        <v>-5000</v>
      </c>
      <c r="F167" s="137">
        <f t="shared" si="3"/>
        <v>0</v>
      </c>
      <c r="G167" s="99">
        <f>5000-5000</f>
        <v>0</v>
      </c>
      <c r="H167" s="99"/>
      <c r="I167" s="129"/>
      <c r="J167" s="129"/>
      <c r="K167" s="129"/>
      <c r="L167" s="129"/>
      <c r="M167" s="129"/>
      <c r="N167" s="129"/>
      <c r="O167" s="129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45" customFormat="1" ht="15" customHeight="1">
      <c r="A168" s="62">
        <v>12</v>
      </c>
      <c r="B168" s="80" t="s">
        <v>151</v>
      </c>
      <c r="C168" s="96" t="s">
        <v>117</v>
      </c>
      <c r="D168" s="99">
        <v>5000</v>
      </c>
      <c r="E168" s="99">
        <v>-5000</v>
      </c>
      <c r="F168" s="137">
        <f t="shared" si="3"/>
        <v>0</v>
      </c>
      <c r="G168" s="99">
        <f>5000-5000</f>
        <v>0</v>
      </c>
      <c r="H168" s="99"/>
      <c r="I168" s="129"/>
      <c r="J168" s="129"/>
      <c r="K168" s="129"/>
      <c r="L168" s="129"/>
      <c r="M168" s="129"/>
      <c r="N168" s="129"/>
      <c r="O168" s="129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45" customFormat="1" ht="25.5">
      <c r="A169" s="62">
        <v>13</v>
      </c>
      <c r="B169" s="80" t="s">
        <v>152</v>
      </c>
      <c r="C169" s="96" t="s">
        <v>117</v>
      </c>
      <c r="D169" s="99">
        <v>3500</v>
      </c>
      <c r="E169" s="99"/>
      <c r="F169" s="137">
        <f t="shared" si="3"/>
        <v>3500</v>
      </c>
      <c r="G169" s="99">
        <v>3500</v>
      </c>
      <c r="H169" s="99"/>
      <c r="I169" s="129"/>
      <c r="J169" s="129"/>
      <c r="K169" s="129"/>
      <c r="L169" s="129"/>
      <c r="M169" s="129"/>
      <c r="N169" s="129"/>
      <c r="O169" s="129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45" customFormat="1" ht="23.25" customHeight="1">
      <c r="A170" s="62">
        <v>14</v>
      </c>
      <c r="B170" s="80" t="s">
        <v>153</v>
      </c>
      <c r="C170" s="96" t="s">
        <v>117</v>
      </c>
      <c r="D170" s="99">
        <v>5000</v>
      </c>
      <c r="E170" s="99">
        <v>-5000</v>
      </c>
      <c r="F170" s="137">
        <f t="shared" si="3"/>
        <v>0</v>
      </c>
      <c r="G170" s="99">
        <f>5000-5000</f>
        <v>0</v>
      </c>
      <c r="H170" s="99"/>
      <c r="I170" s="129"/>
      <c r="J170" s="129"/>
      <c r="K170" s="129"/>
      <c r="L170" s="129"/>
      <c r="M170" s="129"/>
      <c r="N170" s="129"/>
      <c r="O170" s="129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45" customFormat="1" ht="19.5" customHeight="1">
      <c r="A171" s="62">
        <v>15</v>
      </c>
      <c r="B171" s="80" t="s">
        <v>154</v>
      </c>
      <c r="C171" s="96" t="s">
        <v>117</v>
      </c>
      <c r="D171" s="99">
        <v>3500</v>
      </c>
      <c r="E171" s="99"/>
      <c r="F171" s="137">
        <f t="shared" si="3"/>
        <v>3500</v>
      </c>
      <c r="G171" s="99">
        <v>3500</v>
      </c>
      <c r="H171" s="99"/>
      <c r="I171" s="129"/>
      <c r="J171" s="129"/>
      <c r="K171" s="129"/>
      <c r="L171" s="129"/>
      <c r="M171" s="129"/>
      <c r="N171" s="129"/>
      <c r="O171" s="129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45" customFormat="1" ht="29.25" customHeight="1">
      <c r="A172" s="62">
        <v>16</v>
      </c>
      <c r="B172" s="80" t="s">
        <v>155</v>
      </c>
      <c r="C172" s="96" t="s">
        <v>117</v>
      </c>
      <c r="D172" s="99">
        <v>30000</v>
      </c>
      <c r="E172" s="99"/>
      <c r="F172" s="137">
        <f t="shared" si="3"/>
        <v>30000</v>
      </c>
      <c r="G172" s="99">
        <v>30000</v>
      </c>
      <c r="H172" s="99"/>
      <c r="I172" s="129"/>
      <c r="J172" s="129"/>
      <c r="K172" s="129"/>
      <c r="L172" s="129"/>
      <c r="M172" s="129"/>
      <c r="N172" s="129"/>
      <c r="O172" s="129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45" customFormat="1" ht="30" customHeight="1">
      <c r="A173" s="62">
        <v>17</v>
      </c>
      <c r="B173" s="80" t="s">
        <v>156</v>
      </c>
      <c r="C173" s="96" t="s">
        <v>117</v>
      </c>
      <c r="D173" s="99">
        <v>40000</v>
      </c>
      <c r="E173" s="99"/>
      <c r="F173" s="137">
        <f t="shared" si="3"/>
        <v>40000</v>
      </c>
      <c r="G173" s="99">
        <v>40000</v>
      </c>
      <c r="H173" s="99"/>
      <c r="I173" s="129"/>
      <c r="J173" s="129"/>
      <c r="K173" s="129"/>
      <c r="L173" s="129"/>
      <c r="M173" s="129"/>
      <c r="N173" s="129"/>
      <c r="O173" s="129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45" customFormat="1" ht="15" customHeight="1">
      <c r="A174" s="62">
        <v>18</v>
      </c>
      <c r="B174" s="80" t="s">
        <v>157</v>
      </c>
      <c r="C174" s="96" t="s">
        <v>117</v>
      </c>
      <c r="D174" s="99">
        <v>8000</v>
      </c>
      <c r="E174" s="99">
        <v>15000</v>
      </c>
      <c r="F174" s="137">
        <f t="shared" si="3"/>
        <v>23000</v>
      </c>
      <c r="G174" s="99">
        <f>8000+15000</f>
        <v>23000</v>
      </c>
      <c r="H174" s="99"/>
      <c r="I174" s="129"/>
      <c r="J174" s="129"/>
      <c r="K174" s="129"/>
      <c r="L174" s="129"/>
      <c r="M174" s="129"/>
      <c r="N174" s="129"/>
      <c r="O174" s="12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45" customFormat="1" ht="15" customHeight="1">
      <c r="A175" s="62">
        <v>19</v>
      </c>
      <c r="B175" s="80" t="s">
        <v>158</v>
      </c>
      <c r="C175" s="96" t="s">
        <v>117</v>
      </c>
      <c r="D175" s="99">
        <v>70000</v>
      </c>
      <c r="E175" s="99">
        <v>-15000</v>
      </c>
      <c r="F175" s="137">
        <f t="shared" si="3"/>
        <v>55000</v>
      </c>
      <c r="G175" s="99">
        <f>70000-15000</f>
        <v>55000</v>
      </c>
      <c r="H175" s="99"/>
      <c r="I175" s="129"/>
      <c r="J175" s="129"/>
      <c r="K175" s="129"/>
      <c r="L175" s="129"/>
      <c r="M175" s="129"/>
      <c r="N175" s="129"/>
      <c r="O175" s="12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45" customFormat="1" ht="29.25" customHeight="1">
      <c r="A176" s="62">
        <v>20</v>
      </c>
      <c r="B176" s="80" t="s">
        <v>159</v>
      </c>
      <c r="C176" s="96" t="s">
        <v>117</v>
      </c>
      <c r="D176" s="99">
        <v>17000</v>
      </c>
      <c r="E176" s="99"/>
      <c r="F176" s="137">
        <f t="shared" si="3"/>
        <v>17000</v>
      </c>
      <c r="G176" s="99">
        <v>17000</v>
      </c>
      <c r="H176" s="99"/>
      <c r="I176" s="129"/>
      <c r="J176" s="129"/>
      <c r="K176" s="129"/>
      <c r="L176" s="129"/>
      <c r="M176" s="129"/>
      <c r="N176" s="129"/>
      <c r="O176" s="12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45" customFormat="1" ht="31.5" customHeight="1">
      <c r="A177" s="62">
        <v>21</v>
      </c>
      <c r="B177" s="80" t="s">
        <v>160</v>
      </c>
      <c r="C177" s="96" t="s">
        <v>117</v>
      </c>
      <c r="D177" s="99">
        <v>3000</v>
      </c>
      <c r="E177" s="99"/>
      <c r="F177" s="137">
        <f t="shared" si="3"/>
        <v>3000</v>
      </c>
      <c r="G177" s="99">
        <v>3000</v>
      </c>
      <c r="H177" s="99"/>
      <c r="I177" s="129"/>
      <c r="J177" s="129"/>
      <c r="K177" s="129"/>
      <c r="L177" s="129"/>
      <c r="M177" s="129"/>
      <c r="N177" s="129"/>
      <c r="O177" s="12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45" customFormat="1" ht="18" customHeight="1">
      <c r="A178" s="62">
        <v>22</v>
      </c>
      <c r="B178" s="80" t="s">
        <v>161</v>
      </c>
      <c r="C178" s="96" t="s">
        <v>117</v>
      </c>
      <c r="D178" s="99">
        <v>3000</v>
      </c>
      <c r="E178" s="99"/>
      <c r="F178" s="25">
        <f t="shared" si="3"/>
        <v>3000</v>
      </c>
      <c r="G178" s="99">
        <v>3000</v>
      </c>
      <c r="H178" s="99"/>
      <c r="I178" s="129"/>
      <c r="J178" s="129"/>
      <c r="K178" s="129"/>
      <c r="L178" s="129"/>
      <c r="M178" s="129"/>
      <c r="N178" s="129"/>
      <c r="O178" s="12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45" customFormat="1" ht="33" customHeight="1">
      <c r="A179" s="62">
        <v>23</v>
      </c>
      <c r="B179" s="80" t="s">
        <v>162</v>
      </c>
      <c r="C179" s="96" t="s">
        <v>117</v>
      </c>
      <c r="D179" s="99">
        <v>5000</v>
      </c>
      <c r="E179" s="99"/>
      <c r="F179" s="25">
        <f t="shared" si="3"/>
        <v>5000</v>
      </c>
      <c r="G179" s="99">
        <v>5000</v>
      </c>
      <c r="H179" s="99"/>
      <c r="I179" s="129"/>
      <c r="J179" s="129"/>
      <c r="K179" s="129"/>
      <c r="L179" s="129"/>
      <c r="M179" s="129"/>
      <c r="N179" s="129"/>
      <c r="O179" s="12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45" customFormat="1" ht="15">
      <c r="A180" s="62">
        <v>24</v>
      </c>
      <c r="B180" s="80" t="s">
        <v>163</v>
      </c>
      <c r="C180" s="96" t="s">
        <v>117</v>
      </c>
      <c r="D180" s="99">
        <v>30000</v>
      </c>
      <c r="E180" s="99"/>
      <c r="F180" s="25">
        <f t="shared" si="3"/>
        <v>30000</v>
      </c>
      <c r="G180" s="99">
        <v>30000</v>
      </c>
      <c r="H180" s="99"/>
      <c r="I180" s="129"/>
      <c r="J180" s="129"/>
      <c r="K180" s="129"/>
      <c r="L180" s="129"/>
      <c r="M180" s="129"/>
      <c r="N180" s="129"/>
      <c r="O180" s="12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45" customFormat="1" ht="15">
      <c r="A181" s="62">
        <v>25</v>
      </c>
      <c r="B181" s="80" t="s">
        <v>164</v>
      </c>
      <c r="C181" s="96" t="s">
        <v>117</v>
      </c>
      <c r="D181" s="99">
        <v>30000</v>
      </c>
      <c r="E181" s="99"/>
      <c r="F181" s="25">
        <f t="shared" si="3"/>
        <v>30000</v>
      </c>
      <c r="G181" s="99">
        <v>30000</v>
      </c>
      <c r="H181" s="99"/>
      <c r="I181" s="129"/>
      <c r="J181" s="129"/>
      <c r="K181" s="129"/>
      <c r="L181" s="129"/>
      <c r="M181" s="129"/>
      <c r="N181" s="129"/>
      <c r="O181" s="129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45" customFormat="1" ht="15">
      <c r="A182" s="92"/>
      <c r="B182" s="93" t="s">
        <v>165</v>
      </c>
      <c r="C182" s="94"/>
      <c r="D182" s="95">
        <f>SUM(D183:D195)</f>
        <v>88000</v>
      </c>
      <c r="E182" s="95">
        <f>SUM(E183:E195)</f>
        <v>27500</v>
      </c>
      <c r="F182" s="95">
        <f>SUM(F183:F195)</f>
        <v>115500</v>
      </c>
      <c r="G182" s="95">
        <f>SUM(G183:G195)</f>
        <v>115500</v>
      </c>
      <c r="H182" s="95">
        <f>SUM(H183:H195)</f>
        <v>0</v>
      </c>
      <c r="I182" s="129"/>
      <c r="J182" s="129"/>
      <c r="K182" s="129"/>
      <c r="L182" s="129"/>
      <c r="M182" s="129"/>
      <c r="N182" s="129"/>
      <c r="O182" s="12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45" customFormat="1" ht="15">
      <c r="A183" s="62">
        <v>26</v>
      </c>
      <c r="B183" s="80" t="s">
        <v>166</v>
      </c>
      <c r="C183" s="96" t="s">
        <v>167</v>
      </c>
      <c r="D183" s="97">
        <v>35000</v>
      </c>
      <c r="E183" s="97"/>
      <c r="F183" s="139">
        <f aca="true" t="shared" si="4" ref="F183:F195">D183+E183</f>
        <v>35000</v>
      </c>
      <c r="G183" s="99">
        <v>35000</v>
      </c>
      <c r="H183" s="99"/>
      <c r="I183" s="129"/>
      <c r="J183" s="129"/>
      <c r="K183" s="129"/>
      <c r="L183" s="129"/>
      <c r="M183" s="129"/>
      <c r="N183" s="129"/>
      <c r="O183" s="12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45" customFormat="1" ht="15">
      <c r="A184" s="62">
        <v>27</v>
      </c>
      <c r="B184" s="80" t="s">
        <v>168</v>
      </c>
      <c r="C184" s="96" t="s">
        <v>167</v>
      </c>
      <c r="D184" s="97">
        <v>4000</v>
      </c>
      <c r="E184" s="97"/>
      <c r="F184" s="139">
        <f t="shared" si="4"/>
        <v>4000</v>
      </c>
      <c r="G184" s="99">
        <v>4000</v>
      </c>
      <c r="H184" s="99"/>
      <c r="I184" s="129"/>
      <c r="J184" s="129"/>
      <c r="K184" s="129"/>
      <c r="L184" s="129"/>
      <c r="M184" s="129"/>
      <c r="N184" s="129"/>
      <c r="O184" s="12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45" customFormat="1" ht="15">
      <c r="A185" s="62">
        <v>28</v>
      </c>
      <c r="B185" s="80" t="s">
        <v>169</v>
      </c>
      <c r="C185" s="96" t="s">
        <v>167</v>
      </c>
      <c r="D185" s="97">
        <v>20000</v>
      </c>
      <c r="E185" s="97"/>
      <c r="F185" s="139">
        <f t="shared" si="4"/>
        <v>20000</v>
      </c>
      <c r="G185" s="99">
        <v>20000</v>
      </c>
      <c r="H185" s="99"/>
      <c r="I185" s="129"/>
      <c r="J185" s="129"/>
      <c r="K185" s="129"/>
      <c r="L185" s="129"/>
      <c r="M185" s="129"/>
      <c r="N185" s="129"/>
      <c r="O185" s="12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45" customFormat="1" ht="15">
      <c r="A186" s="62">
        <v>29</v>
      </c>
      <c r="B186" s="80" t="s">
        <v>170</v>
      </c>
      <c r="C186" s="96" t="s">
        <v>167</v>
      </c>
      <c r="D186" s="97">
        <v>15000</v>
      </c>
      <c r="E186" s="97">
        <v>-5832</v>
      </c>
      <c r="F186" s="139">
        <f t="shared" si="4"/>
        <v>9168</v>
      </c>
      <c r="G186" s="99">
        <f>15000-5832</f>
        <v>9168</v>
      </c>
      <c r="H186" s="99"/>
      <c r="I186" s="129"/>
      <c r="J186" s="129"/>
      <c r="K186" s="129"/>
      <c r="L186" s="129"/>
      <c r="M186" s="129"/>
      <c r="N186" s="129"/>
      <c r="O186" s="12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45" customFormat="1" ht="15">
      <c r="A187" s="62">
        <v>30</v>
      </c>
      <c r="B187" s="80" t="s">
        <v>171</v>
      </c>
      <c r="C187" s="96" t="s">
        <v>167</v>
      </c>
      <c r="D187" s="97">
        <v>10000</v>
      </c>
      <c r="E187" s="97"/>
      <c r="F187" s="139">
        <f t="shared" si="4"/>
        <v>10000</v>
      </c>
      <c r="G187" s="99">
        <v>10000</v>
      </c>
      <c r="H187" s="99"/>
      <c r="I187" s="129"/>
      <c r="J187" s="129"/>
      <c r="K187" s="129"/>
      <c r="L187" s="129"/>
      <c r="M187" s="129"/>
      <c r="N187" s="129"/>
      <c r="O187" s="12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45" customFormat="1" ht="15">
      <c r="A188" s="62">
        <v>31</v>
      </c>
      <c r="B188" s="101" t="s">
        <v>172</v>
      </c>
      <c r="C188" s="96" t="s">
        <v>167</v>
      </c>
      <c r="D188" s="97">
        <v>4000</v>
      </c>
      <c r="E188" s="97"/>
      <c r="F188" s="139">
        <f t="shared" si="4"/>
        <v>4000</v>
      </c>
      <c r="G188" s="99">
        <v>4000</v>
      </c>
      <c r="H188" s="99"/>
      <c r="I188" s="129"/>
      <c r="J188" s="129"/>
      <c r="K188" s="129"/>
      <c r="L188" s="129"/>
      <c r="M188" s="129"/>
      <c r="N188" s="129"/>
      <c r="O188" s="12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45" customFormat="1" ht="15">
      <c r="A189" s="62">
        <v>32</v>
      </c>
      <c r="B189" s="80" t="s">
        <v>146</v>
      </c>
      <c r="C189" s="96" t="s">
        <v>167</v>
      </c>
      <c r="D189" s="97"/>
      <c r="E189" s="97">
        <v>5000</v>
      </c>
      <c r="F189" s="139">
        <f t="shared" si="4"/>
        <v>5000</v>
      </c>
      <c r="G189" s="99">
        <v>5000</v>
      </c>
      <c r="H189" s="99"/>
      <c r="I189" s="129"/>
      <c r="J189" s="129"/>
      <c r="K189" s="129"/>
      <c r="L189" s="129"/>
      <c r="M189" s="129"/>
      <c r="N189" s="129"/>
      <c r="O189" s="12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45" customFormat="1" ht="15">
      <c r="A190" s="62">
        <v>33</v>
      </c>
      <c r="B190" s="80" t="s">
        <v>147</v>
      </c>
      <c r="C190" s="96" t="s">
        <v>167</v>
      </c>
      <c r="D190" s="97"/>
      <c r="E190" s="97">
        <v>2500</v>
      </c>
      <c r="F190" s="139">
        <f t="shared" si="4"/>
        <v>2500</v>
      </c>
      <c r="G190" s="99">
        <v>2500</v>
      </c>
      <c r="H190" s="99"/>
      <c r="I190" s="129"/>
      <c r="J190" s="129"/>
      <c r="K190" s="129"/>
      <c r="L190" s="129"/>
      <c r="M190" s="129"/>
      <c r="N190" s="129"/>
      <c r="O190" s="12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45" customFormat="1" ht="15">
      <c r="A191" s="62">
        <v>34</v>
      </c>
      <c r="B191" s="80" t="s">
        <v>148</v>
      </c>
      <c r="C191" s="96" t="s">
        <v>167</v>
      </c>
      <c r="D191" s="97"/>
      <c r="E191" s="97">
        <v>5000</v>
      </c>
      <c r="F191" s="139">
        <f t="shared" si="4"/>
        <v>5000</v>
      </c>
      <c r="G191" s="99">
        <v>5000</v>
      </c>
      <c r="H191" s="99"/>
      <c r="I191" s="129"/>
      <c r="J191" s="129"/>
      <c r="K191" s="129"/>
      <c r="L191" s="129"/>
      <c r="M191" s="129"/>
      <c r="N191" s="129"/>
      <c r="O191" s="12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45" customFormat="1" ht="15">
      <c r="A192" s="62">
        <v>35</v>
      </c>
      <c r="B192" s="101" t="s">
        <v>150</v>
      </c>
      <c r="C192" s="96" t="s">
        <v>167</v>
      </c>
      <c r="D192" s="97"/>
      <c r="E192" s="97">
        <v>5000</v>
      </c>
      <c r="F192" s="139">
        <f t="shared" si="4"/>
        <v>5000</v>
      </c>
      <c r="G192" s="99">
        <v>5000</v>
      </c>
      <c r="H192" s="99"/>
      <c r="I192" s="129"/>
      <c r="J192" s="129"/>
      <c r="K192" s="129"/>
      <c r="L192" s="129"/>
      <c r="M192" s="129"/>
      <c r="N192" s="129"/>
      <c r="O192" s="129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45" customFormat="1" ht="15">
      <c r="A193" s="62">
        <v>36</v>
      </c>
      <c r="B193" s="101" t="s">
        <v>151</v>
      </c>
      <c r="C193" s="96" t="s">
        <v>167</v>
      </c>
      <c r="D193" s="97"/>
      <c r="E193" s="97">
        <v>5000</v>
      </c>
      <c r="F193" s="139">
        <f t="shared" si="4"/>
        <v>5000</v>
      </c>
      <c r="G193" s="99">
        <v>5000</v>
      </c>
      <c r="H193" s="99"/>
      <c r="I193" s="129"/>
      <c r="J193" s="129"/>
      <c r="K193" s="129"/>
      <c r="L193" s="129"/>
      <c r="M193" s="129"/>
      <c r="N193" s="129"/>
      <c r="O193" s="129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45" customFormat="1" ht="15">
      <c r="A194" s="62">
        <v>37</v>
      </c>
      <c r="B194" s="101" t="s">
        <v>153</v>
      </c>
      <c r="C194" s="96" t="s">
        <v>167</v>
      </c>
      <c r="D194" s="97"/>
      <c r="E194" s="97">
        <v>5000</v>
      </c>
      <c r="F194" s="139">
        <f t="shared" si="4"/>
        <v>5000</v>
      </c>
      <c r="G194" s="99">
        <v>5000</v>
      </c>
      <c r="H194" s="99"/>
      <c r="I194" s="129"/>
      <c r="J194" s="129"/>
      <c r="K194" s="129"/>
      <c r="L194" s="129"/>
      <c r="M194" s="129"/>
      <c r="N194" s="129"/>
      <c r="O194" s="129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45" customFormat="1" ht="15">
      <c r="A195" s="62">
        <v>38</v>
      </c>
      <c r="B195" s="80" t="s">
        <v>240</v>
      </c>
      <c r="C195" s="96" t="s">
        <v>167</v>
      </c>
      <c r="D195" s="97"/>
      <c r="E195" s="97">
        <v>5832</v>
      </c>
      <c r="F195" s="139">
        <f t="shared" si="4"/>
        <v>5832</v>
      </c>
      <c r="G195" s="99">
        <v>5832</v>
      </c>
      <c r="H195" s="99"/>
      <c r="I195" s="129"/>
      <c r="J195" s="129"/>
      <c r="K195" s="129"/>
      <c r="L195" s="129"/>
      <c r="M195" s="129"/>
      <c r="N195" s="129"/>
      <c r="O195" s="129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45" customFormat="1" ht="15">
      <c r="A196" s="102"/>
      <c r="B196" s="103" t="s">
        <v>173</v>
      </c>
      <c r="C196" s="104"/>
      <c r="D196" s="95">
        <f>SUM(D197:D198)</f>
        <v>13000</v>
      </c>
      <c r="E196" s="95">
        <f>SUM(E197:E198)</f>
        <v>0</v>
      </c>
      <c r="F196" s="95">
        <f>SUM(F197:F198)</f>
        <v>13000</v>
      </c>
      <c r="G196" s="95">
        <f>SUM(G197:G198)</f>
        <v>13000</v>
      </c>
      <c r="H196" s="95">
        <f>SUM(H197:H198)</f>
        <v>0</v>
      </c>
      <c r="I196" s="129"/>
      <c r="J196" s="129"/>
      <c r="K196" s="129"/>
      <c r="L196" s="129"/>
      <c r="M196" s="129"/>
      <c r="N196" s="129"/>
      <c r="O196" s="129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45" customFormat="1" ht="15">
      <c r="A197" s="62">
        <v>39</v>
      </c>
      <c r="B197" s="101" t="s">
        <v>174</v>
      </c>
      <c r="C197" s="96" t="s">
        <v>167</v>
      </c>
      <c r="D197" s="97">
        <v>5000</v>
      </c>
      <c r="E197" s="97"/>
      <c r="F197" s="138">
        <f>D197+E197</f>
        <v>5000</v>
      </c>
      <c r="G197" s="105">
        <v>5000</v>
      </c>
      <c r="H197" s="99"/>
      <c r="I197" s="129"/>
      <c r="J197" s="129"/>
      <c r="K197" s="129"/>
      <c r="L197" s="129"/>
      <c r="M197" s="129"/>
      <c r="N197" s="129"/>
      <c r="O197" s="129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45" customFormat="1" ht="15">
      <c r="A198" s="62">
        <v>40</v>
      </c>
      <c r="B198" s="101" t="s">
        <v>175</v>
      </c>
      <c r="C198" s="96" t="s">
        <v>167</v>
      </c>
      <c r="D198" s="97">
        <v>8000</v>
      </c>
      <c r="E198" s="97"/>
      <c r="F198" s="138">
        <f>D198+E198</f>
        <v>8000</v>
      </c>
      <c r="G198" s="105">
        <v>8000</v>
      </c>
      <c r="H198" s="99"/>
      <c r="I198" s="129"/>
      <c r="J198" s="129"/>
      <c r="K198" s="129"/>
      <c r="L198" s="129"/>
      <c r="M198" s="129"/>
      <c r="N198" s="129"/>
      <c r="O198" s="129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15" ht="15">
      <c r="A199" s="106" t="s">
        <v>176</v>
      </c>
      <c r="B199" s="91" t="s">
        <v>177</v>
      </c>
      <c r="C199" s="91"/>
      <c r="D199" s="91">
        <f>SUM(D200:D220)</f>
        <v>4142000</v>
      </c>
      <c r="E199" s="91">
        <f>SUM(E200:E220)</f>
        <v>3889000</v>
      </c>
      <c r="F199" s="91">
        <f>SUM(F200:F220)</f>
        <v>8031000</v>
      </c>
      <c r="G199" s="91">
        <f>SUM(G200:G220)</f>
        <v>8016000</v>
      </c>
      <c r="H199" s="91">
        <f>SUM(H200:H220)</f>
        <v>15000</v>
      </c>
      <c r="I199" s="129"/>
      <c r="J199" s="129"/>
      <c r="K199" s="129"/>
      <c r="L199" s="129"/>
      <c r="M199" s="129"/>
      <c r="N199" s="129"/>
      <c r="O199" s="129"/>
    </row>
    <row r="200" spans="1:15" ht="16.5" customHeight="1">
      <c r="A200" s="107">
        <v>1</v>
      </c>
      <c r="B200" s="101" t="s">
        <v>178</v>
      </c>
      <c r="C200" s="50" t="s">
        <v>35</v>
      </c>
      <c r="D200" s="108">
        <v>3000000</v>
      </c>
      <c r="E200" s="108">
        <v>-25000</v>
      </c>
      <c r="F200" s="25">
        <f aca="true" t="shared" si="5" ref="F200:F220">D200+E200</f>
        <v>2975000</v>
      </c>
      <c r="G200" s="109">
        <v>2975000</v>
      </c>
      <c r="H200" s="128"/>
      <c r="I200" s="129"/>
      <c r="J200" s="129"/>
      <c r="K200" s="129"/>
      <c r="L200" s="129"/>
      <c r="M200" s="129"/>
      <c r="N200" s="129"/>
      <c r="O200" s="129"/>
    </row>
    <row r="201" spans="1:15" ht="32.25" customHeight="1">
      <c r="A201" s="107">
        <v>2</v>
      </c>
      <c r="B201" s="101" t="s">
        <v>179</v>
      </c>
      <c r="C201" s="50" t="s">
        <v>35</v>
      </c>
      <c r="D201" s="108">
        <v>231000</v>
      </c>
      <c r="E201" s="108"/>
      <c r="F201" s="25">
        <f t="shared" si="5"/>
        <v>231000</v>
      </c>
      <c r="G201" s="109">
        <f>264000-33000</f>
        <v>231000</v>
      </c>
      <c r="H201" s="128"/>
      <c r="I201" s="129"/>
      <c r="J201" s="129"/>
      <c r="K201" s="129"/>
      <c r="L201" s="129"/>
      <c r="M201" s="129"/>
      <c r="N201" s="129"/>
      <c r="O201" s="129"/>
    </row>
    <row r="202" spans="1:15" ht="29.25" customHeight="1">
      <c r="A202" s="107">
        <v>3</v>
      </c>
      <c r="B202" s="101" t="s">
        <v>180</v>
      </c>
      <c r="C202" s="50" t="s">
        <v>35</v>
      </c>
      <c r="D202" s="108">
        <v>8000</v>
      </c>
      <c r="E202" s="108"/>
      <c r="F202" s="25">
        <f t="shared" si="5"/>
        <v>8000</v>
      </c>
      <c r="G202" s="110"/>
      <c r="H202" s="73">
        <f>20000-12000</f>
        <v>8000</v>
      </c>
      <c r="I202" s="129"/>
      <c r="J202" s="129"/>
      <c r="K202" s="129"/>
      <c r="L202" s="129"/>
      <c r="M202" s="129"/>
      <c r="N202" s="129"/>
      <c r="O202" s="129"/>
    </row>
    <row r="203" spans="1:15" ht="25.5">
      <c r="A203" s="107">
        <v>4</v>
      </c>
      <c r="B203" s="101" t="s">
        <v>181</v>
      </c>
      <c r="C203" s="50" t="s">
        <v>35</v>
      </c>
      <c r="D203" s="108">
        <v>39000</v>
      </c>
      <c r="E203" s="108"/>
      <c r="F203" s="25">
        <f t="shared" si="5"/>
        <v>39000</v>
      </c>
      <c r="G203" s="110">
        <v>39000</v>
      </c>
      <c r="H203" s="73"/>
      <c r="I203" s="129"/>
      <c r="J203" s="129"/>
      <c r="K203" s="129"/>
      <c r="L203" s="129"/>
      <c r="M203" s="129"/>
      <c r="N203" s="129"/>
      <c r="O203" s="129"/>
    </row>
    <row r="204" spans="1:15" ht="20.25" customHeight="1">
      <c r="A204" s="107">
        <v>5</v>
      </c>
      <c r="B204" s="101" t="s">
        <v>182</v>
      </c>
      <c r="C204" s="50" t="s">
        <v>35</v>
      </c>
      <c r="D204" s="108">
        <v>148000</v>
      </c>
      <c r="E204" s="108"/>
      <c r="F204" s="25">
        <f t="shared" si="5"/>
        <v>148000</v>
      </c>
      <c r="G204" s="110">
        <f>123000+25000</f>
        <v>148000</v>
      </c>
      <c r="H204" s="73"/>
      <c r="I204" s="129"/>
      <c r="J204" s="129"/>
      <c r="K204" s="129"/>
      <c r="L204" s="129"/>
      <c r="M204" s="129"/>
      <c r="N204" s="129"/>
      <c r="O204" s="129"/>
    </row>
    <row r="205" spans="1:15" ht="18" customHeight="1">
      <c r="A205" s="107">
        <v>6</v>
      </c>
      <c r="B205" s="101" t="s">
        <v>183</v>
      </c>
      <c r="C205" s="50" t="s">
        <v>35</v>
      </c>
      <c r="D205" s="108">
        <v>141000</v>
      </c>
      <c r="E205" s="108"/>
      <c r="F205" s="25">
        <f t="shared" si="5"/>
        <v>141000</v>
      </c>
      <c r="G205" s="110">
        <v>141000</v>
      </c>
      <c r="H205" s="73"/>
      <c r="I205" s="129"/>
      <c r="J205" s="129"/>
      <c r="K205" s="129"/>
      <c r="L205" s="129"/>
      <c r="M205" s="129"/>
      <c r="N205" s="129"/>
      <c r="O205" s="129"/>
    </row>
    <row r="206" spans="1:15" ht="30" customHeight="1">
      <c r="A206" s="107">
        <v>7</v>
      </c>
      <c r="B206" s="101" t="s">
        <v>184</v>
      </c>
      <c r="C206" s="50" t="s">
        <v>35</v>
      </c>
      <c r="D206" s="108">
        <v>80000</v>
      </c>
      <c r="E206" s="108"/>
      <c r="F206" s="25">
        <f t="shared" si="5"/>
        <v>80000</v>
      </c>
      <c r="G206" s="110">
        <v>80000</v>
      </c>
      <c r="H206" s="73"/>
      <c r="I206" s="129"/>
      <c r="J206" s="129"/>
      <c r="K206" s="129"/>
      <c r="L206" s="129"/>
      <c r="M206" s="129"/>
      <c r="N206" s="129"/>
      <c r="O206" s="129"/>
    </row>
    <row r="207" spans="1:15" ht="15">
      <c r="A207" s="107">
        <v>8</v>
      </c>
      <c r="B207" s="101" t="s">
        <v>185</v>
      </c>
      <c r="C207" s="50" t="s">
        <v>35</v>
      </c>
      <c r="D207" s="108">
        <v>50000</v>
      </c>
      <c r="E207" s="108">
        <v>40000</v>
      </c>
      <c r="F207" s="25">
        <f t="shared" si="5"/>
        <v>90000</v>
      </c>
      <c r="G207" s="110">
        <v>90000</v>
      </c>
      <c r="H207" s="73"/>
      <c r="I207" s="129"/>
      <c r="J207" s="129"/>
      <c r="K207" s="129"/>
      <c r="L207" s="129"/>
      <c r="M207" s="129"/>
      <c r="N207" s="129"/>
      <c r="O207" s="129"/>
    </row>
    <row r="208" spans="1:15" ht="41.25" customHeight="1">
      <c r="A208" s="107">
        <v>9</v>
      </c>
      <c r="B208" s="101" t="s">
        <v>188</v>
      </c>
      <c r="C208" s="50" t="s">
        <v>35</v>
      </c>
      <c r="D208" s="108">
        <v>157000</v>
      </c>
      <c r="E208" s="108"/>
      <c r="F208" s="25">
        <f t="shared" si="5"/>
        <v>157000</v>
      </c>
      <c r="G208" s="110">
        <v>157000</v>
      </c>
      <c r="H208" s="73"/>
      <c r="I208" s="129"/>
      <c r="J208" s="129"/>
      <c r="K208" s="129"/>
      <c r="L208" s="129"/>
      <c r="M208" s="129"/>
      <c r="N208" s="129"/>
      <c r="O208" s="129"/>
    </row>
    <row r="209" spans="1:15" ht="15">
      <c r="A209" s="107">
        <v>10</v>
      </c>
      <c r="B209" s="111" t="s">
        <v>186</v>
      </c>
      <c r="C209" s="50" t="s">
        <v>35</v>
      </c>
      <c r="D209" s="110">
        <v>180000</v>
      </c>
      <c r="E209" s="110"/>
      <c r="F209" s="25">
        <f t="shared" si="5"/>
        <v>180000</v>
      </c>
      <c r="G209" s="110">
        <v>180000</v>
      </c>
      <c r="H209" s="73"/>
      <c r="I209" s="129"/>
      <c r="J209" s="129"/>
      <c r="K209" s="129"/>
      <c r="L209" s="129"/>
      <c r="M209" s="129"/>
      <c r="N209" s="129"/>
      <c r="O209" s="129"/>
    </row>
    <row r="210" spans="1:15" ht="15">
      <c r="A210" s="107">
        <v>11</v>
      </c>
      <c r="B210" s="111" t="s">
        <v>187</v>
      </c>
      <c r="C210" s="50" t="s">
        <v>35</v>
      </c>
      <c r="D210" s="110">
        <v>3000</v>
      </c>
      <c r="E210" s="110"/>
      <c r="F210" s="25">
        <f t="shared" si="5"/>
        <v>3000</v>
      </c>
      <c r="G210" s="110">
        <v>3000</v>
      </c>
      <c r="H210" s="73"/>
      <c r="I210" s="129"/>
      <c r="J210" s="129"/>
      <c r="K210" s="129"/>
      <c r="L210" s="129"/>
      <c r="M210" s="129"/>
      <c r="N210" s="129"/>
      <c r="O210" s="129"/>
    </row>
    <row r="211" spans="1:15" ht="15">
      <c r="A211" s="107">
        <v>12</v>
      </c>
      <c r="B211" s="111" t="s">
        <v>253</v>
      </c>
      <c r="C211" s="50" t="s">
        <v>35</v>
      </c>
      <c r="D211" s="110">
        <v>98000</v>
      </c>
      <c r="E211" s="110"/>
      <c r="F211" s="25">
        <f t="shared" si="5"/>
        <v>98000</v>
      </c>
      <c r="G211" s="110">
        <v>98000</v>
      </c>
      <c r="H211" s="73"/>
      <c r="I211" s="129"/>
      <c r="J211" s="129"/>
      <c r="K211" s="129"/>
      <c r="L211" s="129"/>
      <c r="M211" s="129"/>
      <c r="N211" s="129"/>
      <c r="O211" s="129"/>
    </row>
    <row r="212" spans="1:15" ht="15">
      <c r="A212" s="107">
        <v>13</v>
      </c>
      <c r="B212" s="111" t="s">
        <v>221</v>
      </c>
      <c r="C212" s="50" t="s">
        <v>35</v>
      </c>
      <c r="D212" s="110">
        <v>7000</v>
      </c>
      <c r="E212" s="110"/>
      <c r="F212" s="25">
        <f t="shared" si="5"/>
        <v>7000</v>
      </c>
      <c r="G212" s="110"/>
      <c r="H212" s="73">
        <v>7000</v>
      </c>
      <c r="I212" s="129"/>
      <c r="J212" s="129"/>
      <c r="K212" s="129"/>
      <c r="L212" s="129"/>
      <c r="M212" s="129"/>
      <c r="N212" s="129"/>
      <c r="O212" s="129"/>
    </row>
    <row r="213" spans="1:14" ht="26.25">
      <c r="A213" s="107">
        <v>14</v>
      </c>
      <c r="B213" s="154" t="s">
        <v>247</v>
      </c>
      <c r="C213" s="50" t="s">
        <v>35</v>
      </c>
      <c r="D213" s="110"/>
      <c r="E213" s="110">
        <v>35000</v>
      </c>
      <c r="F213" s="25">
        <f t="shared" si="5"/>
        <v>35000</v>
      </c>
      <c r="G213" s="110">
        <v>35000</v>
      </c>
      <c r="H213" s="110"/>
      <c r="N213" s="129"/>
    </row>
    <row r="214" spans="1:8" ht="26.25">
      <c r="A214" s="107">
        <v>15</v>
      </c>
      <c r="B214" s="154" t="s">
        <v>248</v>
      </c>
      <c r="C214" s="50" t="s">
        <v>35</v>
      </c>
      <c r="D214" s="110"/>
      <c r="E214" s="110">
        <v>135000</v>
      </c>
      <c r="F214" s="25">
        <f t="shared" si="5"/>
        <v>135000</v>
      </c>
      <c r="G214" s="110">
        <v>135000</v>
      </c>
      <c r="H214" s="110"/>
    </row>
    <row r="215" spans="1:8" ht="26.25">
      <c r="A215" s="107">
        <v>16</v>
      </c>
      <c r="B215" s="154" t="s">
        <v>249</v>
      </c>
      <c r="C215" s="50" t="s">
        <v>35</v>
      </c>
      <c r="D215" s="110"/>
      <c r="E215" s="110">
        <v>135000</v>
      </c>
      <c r="F215" s="25">
        <f t="shared" si="5"/>
        <v>135000</v>
      </c>
      <c r="G215" s="110">
        <v>135000</v>
      </c>
      <c r="H215" s="110"/>
    </row>
    <row r="216" spans="1:8" ht="15">
      <c r="A216" s="107">
        <v>17</v>
      </c>
      <c r="B216" s="154" t="s">
        <v>250</v>
      </c>
      <c r="C216" s="50" t="s">
        <v>35</v>
      </c>
      <c r="D216" s="110"/>
      <c r="E216" s="110">
        <v>2700000</v>
      </c>
      <c r="F216" s="25">
        <f t="shared" si="5"/>
        <v>2700000</v>
      </c>
      <c r="G216" s="110">
        <v>2700000</v>
      </c>
      <c r="H216" s="110"/>
    </row>
    <row r="217" spans="1:8" ht="26.25">
      <c r="A217" s="107">
        <v>18</v>
      </c>
      <c r="B217" s="152" t="s">
        <v>251</v>
      </c>
      <c r="C217" s="50" t="s">
        <v>35</v>
      </c>
      <c r="D217" s="110"/>
      <c r="E217" s="110">
        <v>85000</v>
      </c>
      <c r="F217" s="25">
        <f t="shared" si="5"/>
        <v>85000</v>
      </c>
      <c r="G217" s="110">
        <v>85000</v>
      </c>
      <c r="H217" s="110"/>
    </row>
    <row r="218" spans="1:8" ht="15">
      <c r="A218" s="107">
        <v>19</v>
      </c>
      <c r="B218" s="153" t="s">
        <v>252</v>
      </c>
      <c r="C218" s="155" t="s">
        <v>35</v>
      </c>
      <c r="D218" s="158"/>
      <c r="E218" s="158">
        <v>100000</v>
      </c>
      <c r="F218" s="156">
        <f t="shared" si="5"/>
        <v>100000</v>
      </c>
      <c r="G218" s="158">
        <v>100000</v>
      </c>
      <c r="H218" s="158"/>
    </row>
    <row r="219" spans="1:8" ht="15">
      <c r="A219" s="107">
        <v>20</v>
      </c>
      <c r="B219" s="154" t="s">
        <v>254</v>
      </c>
      <c r="C219" s="155" t="s">
        <v>35</v>
      </c>
      <c r="D219" s="158"/>
      <c r="E219" s="158">
        <v>410000</v>
      </c>
      <c r="F219" s="158">
        <f t="shared" si="5"/>
        <v>410000</v>
      </c>
      <c r="G219" s="158">
        <v>410000</v>
      </c>
      <c r="H219" s="158"/>
    </row>
    <row r="220" spans="1:8" ht="15">
      <c r="A220" s="107">
        <v>21</v>
      </c>
      <c r="B220" s="157" t="s">
        <v>255</v>
      </c>
      <c r="C220" s="155" t="s">
        <v>35</v>
      </c>
      <c r="D220" s="158"/>
      <c r="E220" s="158">
        <v>274000</v>
      </c>
      <c r="F220" s="158">
        <f t="shared" si="5"/>
        <v>274000</v>
      </c>
      <c r="G220" s="158">
        <v>274000</v>
      </c>
      <c r="H220" s="158"/>
    </row>
  </sheetData>
  <sheetProtection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nr.7/e la HCJM nr.     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2017-09-26T08:36:35Z</cp:lastPrinted>
  <dcterms:created xsi:type="dcterms:W3CDTF">2017-03-23T06:54:44Z</dcterms:created>
  <dcterms:modified xsi:type="dcterms:W3CDTF">2017-09-26T08:37:49Z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