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5480" windowHeight="11640" activeTab="0"/>
  </bookViews>
  <sheets>
    <sheet name="INVESTITII" sheetId="1" r:id="rId1"/>
  </sheets>
  <definedNames>
    <definedName name="_xlnm.Print_Titles" localSheetId="0">'INVESTITII'!$2:$4</definedName>
    <definedName name="_xlnm.Print_Area" localSheetId="0">'INVESTITII'!$A$1:$H$400</definedName>
  </definedNames>
  <calcPr fullCalcOnLoad="1"/>
</workbook>
</file>

<file path=xl/sharedStrings.xml><?xml version="1.0" encoding="utf-8"?>
<sst xmlns="http://schemas.openxmlformats.org/spreadsheetml/2006/main" count="814" uniqueCount="440">
  <si>
    <t>lei</t>
  </si>
  <si>
    <t>Nr. crt.</t>
  </si>
  <si>
    <t>Denumirea obiectivului de investiţie</t>
  </si>
  <si>
    <t xml:space="preserve">Capitol/ Categoria de investiţie </t>
  </si>
  <si>
    <t>Program 2015</t>
  </si>
  <si>
    <t>Influenţe</t>
  </si>
  <si>
    <t>Valori rectificate</t>
  </si>
  <si>
    <t>din care:</t>
  </si>
  <si>
    <t>Buget local</t>
  </si>
  <si>
    <t>5=3+4</t>
  </si>
  <si>
    <t>TOTAL CHELTUIELI DE INVESTIŢII 2015</t>
  </si>
  <si>
    <t>CONSILIUL JUDEŢEAN MUREŞ total, din care</t>
  </si>
  <si>
    <t>Total cap.51</t>
  </si>
  <si>
    <t xml:space="preserve">Instalaţie climatizare sediu administrativ       </t>
  </si>
  <si>
    <t>51.A</t>
  </si>
  <si>
    <t>Dotări sediu administrativ</t>
  </si>
  <si>
    <t>51.C</t>
  </si>
  <si>
    <t>SF  Reabilitare Sediu Administrativ</t>
  </si>
  <si>
    <t>PT Reabilitare Sediu Administrativ</t>
  </si>
  <si>
    <t>Executie lucrari - Iluminat arhitectural al Palatului Administrativ</t>
  </si>
  <si>
    <t>51.B</t>
  </si>
  <si>
    <t>Soft program urmărire contracte</t>
  </si>
  <si>
    <t>Taxe, avize, acorduri pt. lucrarile de investiţii</t>
  </si>
  <si>
    <t>PT - Iluminat arhitectural al Palatului Administrativ</t>
  </si>
  <si>
    <t>Hărţi de risc</t>
  </si>
  <si>
    <t>Elaborare PATZ pentru UAT-urile care cuprind fond construit cu valoare arhitecturală şi istorică</t>
  </si>
  <si>
    <t>Autoturism</t>
  </si>
  <si>
    <t>Autoutilitare (2 buc)</t>
  </si>
  <si>
    <t>Total cap.54</t>
  </si>
  <si>
    <t>SF privind construirea de posturi salvamont, refugii montane, amenajare şi marcare trasee montane</t>
  </si>
  <si>
    <t>54.C</t>
  </si>
  <si>
    <t>Total cap.60</t>
  </si>
  <si>
    <t>60.C</t>
  </si>
  <si>
    <t>Achiziţionarea unei centrale telefonice în vederea înlocuirii celei existente</t>
  </si>
  <si>
    <t>Achiziţionarea de licenţe programe informatice şi programe antivirus pentru exploatarea în condiţii optime a sistemelor informatice aflate în folosinţa instituţiei</t>
  </si>
  <si>
    <t>Total cap.66</t>
  </si>
  <si>
    <t>PT ”Amenajarea unui centru de sănătate in localitatea Archita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</si>
  <si>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</si>
  <si>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</si>
  <si>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</si>
  <si>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PT - ”Sistematizare circulaţie rutieră şi pietonală şi Amenajare parcare supraetajată la Spitalul Clinic Judeţean de Urgenţă Tîrgu-Mureş”</t>
  </si>
  <si>
    <t>Total cap.67</t>
  </si>
  <si>
    <t>SF  - Reabilitarea Muzeului de Ştiinţele Naturii</t>
  </si>
  <si>
    <t>67.C</t>
  </si>
  <si>
    <t>SF clădire Apollo</t>
  </si>
  <si>
    <t>PT clădire Apollo</t>
  </si>
  <si>
    <t>SF privind construirea unei piste de cicloturism</t>
  </si>
  <si>
    <t>Achiziţie teren şi gospodărie Sânvăsi</t>
  </si>
  <si>
    <t>Total cap.74</t>
  </si>
  <si>
    <t>Sistem de supraveghere video a obiectivelor de Depozit zonal şi instalaţie TMB Sânpaul şi Staţia de sortare/transfer/compostare Cristeşti</t>
  </si>
  <si>
    <t>74.C</t>
  </si>
  <si>
    <t>Supraveghere tehnică prin diriginţie de şantier "Reconstrucţie ecologică forestieră pe terenuri degradate - Perimetrul de ameliorare - Valea Sînmartinului - Cetegău - 113, 77 ha -, com Rîciu"</t>
  </si>
  <si>
    <t xml:space="preserve">Întocmire documentaţii tehnice pentru accesare fonduri în cadrul programelor operaţionale 2014-2020 care vizează infrastructura de mediu </t>
  </si>
  <si>
    <t>Total cap.84, din care:</t>
  </si>
  <si>
    <t>- pentru transport rutier</t>
  </si>
  <si>
    <t>Autovehicul multifuncţional cu dotări şI accesorii - 1 buc</t>
  </si>
  <si>
    <t>84.C</t>
  </si>
  <si>
    <t>Buldoexcavator - 2 buc</t>
  </si>
  <si>
    <t>Maşină de marcaj rutier - 1 buc</t>
  </si>
  <si>
    <t>Autoutilitară - 1 buc</t>
  </si>
  <si>
    <t>Remorcă basculabilă - 1 buc</t>
  </si>
  <si>
    <t>Motocositoare manuală - 2 buc</t>
  </si>
  <si>
    <t>SF "Amenajare sediu Serviciu de Întreţinere Drumuri Judeţene</t>
  </si>
  <si>
    <t>PT - "Amenajare sediu Serviciu  de Întreţinere Drumuri Judeţene"</t>
  </si>
  <si>
    <t>Asistenţă tehnică din partea proiectantului DJ 135</t>
  </si>
  <si>
    <t>Investiţii conform Program drumuri 2015</t>
  </si>
  <si>
    <t>- pentru transport aerian</t>
  </si>
  <si>
    <t>SF (etapaI) "Modernizare căi de comunicaţii ce deservesc aeroportul"</t>
  </si>
  <si>
    <t>Proiectare (etapaI) "Modernizare căi de comunicaţii ce deservesc aeroportul"</t>
  </si>
  <si>
    <t>Serviciul de Pază al Obiectivelor de Interes Judeţean total, din care:</t>
  </si>
  <si>
    <t>54</t>
  </si>
  <si>
    <t>SPJ SALVAMONT total, din care:</t>
  </si>
  <si>
    <t>Masina de teren</t>
  </si>
  <si>
    <t>Barca cu motor</t>
  </si>
  <si>
    <t>Snowmobil</t>
  </si>
  <si>
    <t>Costum scafandru iarna - 2 seturi</t>
  </si>
  <si>
    <t>Chit avalansa</t>
  </si>
  <si>
    <t>Troliu ATV  -2 buc</t>
  </si>
  <si>
    <t>Troliu masina de teren</t>
  </si>
  <si>
    <t>Modificare autoutilitară în ambulanță</t>
  </si>
  <si>
    <t>Statii portabile emisie - receptie tetra - 2 buc</t>
  </si>
  <si>
    <t>ÎNVĂȚĂMÎNT SPECIAL total din care:</t>
  </si>
  <si>
    <t>CENTRUL ŞCOLAR PENTRU EDUCAŢIE INCLUZIVĂ NR.1 total, din care</t>
  </si>
  <si>
    <t>Set aparater pentru dezvoltarea aptitudinilor psihomotrice prin ludoterapie-psiho-neuro motorii, total din care:</t>
  </si>
  <si>
    <t>65.C</t>
  </si>
  <si>
    <t>1.1.</t>
  </si>
  <si>
    <t>Aparat simulator mers copii</t>
  </si>
  <si>
    <t>1.2.</t>
  </si>
  <si>
    <t>Aparat multifuncţional muşchi</t>
  </si>
  <si>
    <t>1,3</t>
  </si>
  <si>
    <t>Aparat torsionare corp</t>
  </si>
  <si>
    <t>1.4.</t>
  </si>
  <si>
    <t>Aparat dublă extensie corp</t>
  </si>
  <si>
    <t>1.5.</t>
  </si>
  <si>
    <t>Aparat extensie picioare</t>
  </si>
  <si>
    <t>1.6.</t>
  </si>
  <si>
    <t>Aparat cu role simulator mers</t>
  </si>
  <si>
    <t>1.7.</t>
  </si>
  <si>
    <t>Echipament de joacă 1</t>
  </si>
  <si>
    <t>1.8.</t>
  </si>
  <si>
    <t>Echipament de joacă 2</t>
  </si>
  <si>
    <t>1.9.</t>
  </si>
  <si>
    <t>Porţi minifotbal</t>
  </si>
  <si>
    <t>1.10.</t>
  </si>
  <si>
    <t>Panou baschet</t>
  </si>
  <si>
    <t>1.11.</t>
  </si>
  <si>
    <t>Lipici montare pavimente elastice</t>
  </si>
  <si>
    <t>1.12</t>
  </si>
  <si>
    <t>Pavimente elastice de exterior</t>
  </si>
  <si>
    <t>CENTRUL ŞCOLAR PENTRU EDUCAŢIE INCLUZIVĂ NR.2 total, din care:</t>
  </si>
  <si>
    <t>Microbuz</t>
  </si>
  <si>
    <t>Laptop (2 buc)</t>
  </si>
  <si>
    <t>Multifuncţională</t>
  </si>
  <si>
    <t>Calculatoare (2 buc)</t>
  </si>
  <si>
    <t>Teste Scala de inteligenţă Wechsler pentru copii WISC-IV</t>
  </si>
  <si>
    <t>Interviu clinic structurat KID-SCID</t>
  </si>
  <si>
    <t>Teste SCQ the social communacation questionnaire</t>
  </si>
  <si>
    <t>CENTRUL ŞCOLAR DE EDUCAŢIE INCLUZIVĂ NR.3 S.A.M. REGHIN total, din care:</t>
  </si>
  <si>
    <t>Documentație tehnico-economică Reabilitare cladire scoala veche in vederea infiintarii unui internat</t>
  </si>
  <si>
    <t>Sistem de supraveghere Video</t>
  </si>
  <si>
    <t>Documentaţie tehnico-economică Amenajare teren sport</t>
  </si>
  <si>
    <t>SF+PT Spatiu de joaca si recreere</t>
  </si>
  <si>
    <t>Realizare pagină WEB</t>
  </si>
  <si>
    <t>UNITĂŢI SANITARE total, din care:</t>
  </si>
  <si>
    <t>SPITALUL CLINIC JUDEŢEAN MUREŞ total, din care:</t>
  </si>
  <si>
    <t>Reactualizare studiu de fezabilitate privind reparatie capitală bucătărie centrală şi extindere clădire pe 2 niveluri pentru activităţi medicale si dotarea acestora</t>
  </si>
  <si>
    <t>Studiu de fezabilitate privind reparatie capitala sectia Obstetrica Ginecologie si sectia Neonatologie</t>
  </si>
  <si>
    <t>Studiu de fezabilitate instalatie de incalzire centrala si preparare apa calda menajera clinica oftalmologie</t>
  </si>
  <si>
    <t>Studiu de fezabilitate privind consolidarea si extinderea prin reamenajare pod clinica de ortopedie</t>
  </si>
  <si>
    <t>Aparat de anestezie
 3 buc</t>
  </si>
  <si>
    <t xml:space="preserve">Aparat de anestezie 
cu capnograf </t>
  </si>
  <si>
    <t>Analizor de gaze in sange</t>
  </si>
  <si>
    <t>Aparat CPAP si BiPAP
 pentru ventilatie neinvaziva</t>
  </si>
  <si>
    <t>Aparat electroconvulsio
-terapie</t>
  </si>
  <si>
    <t>Aparat pentru masurarea
 bilirubinei transcutanat</t>
  </si>
  <si>
    <t>Aspirator de fum</t>
  </si>
  <si>
    <t>Balanta farmaceutica
2 buc.</t>
  </si>
  <si>
    <t xml:space="preserve">Biometru </t>
  </si>
  <si>
    <t>Centrifuga electrica
5 buc.</t>
  </si>
  <si>
    <t xml:space="preserve">Combina electroterapie </t>
  </si>
  <si>
    <t>Compresor pentru 
aparatele de ventilatie</t>
  </si>
  <si>
    <t>Dermatom</t>
  </si>
  <si>
    <t xml:space="preserve">Developeza automata </t>
  </si>
  <si>
    <t>Dispozitiv pt 
administrare sevofluran 4 buc.</t>
  </si>
  <si>
    <t>Distilator min 10l/h
2 buc.</t>
  </si>
  <si>
    <t>Dispozitiv pentru masurarea parametrilor organului cutanat - elasticitate, grad de hidratare, pierdere transepidermica, cantitate de sebum si a gradului de pigmentare</t>
  </si>
  <si>
    <t>Ecocardiograf
 portabil</t>
  </si>
  <si>
    <t>Ecograf portabil</t>
  </si>
  <si>
    <t xml:space="preserve">Electrocauter cu pensa
 bipolara </t>
  </si>
  <si>
    <t>Electrocauter pentru
 efectuarea polipectomiilor endoscopice</t>
  </si>
  <si>
    <t xml:space="preserve">Endoscop auricular </t>
  </si>
  <si>
    <t>Exoftalmometru</t>
  </si>
  <si>
    <t>Fibra optica pt endoscop</t>
  </si>
  <si>
    <t>Fibroscop</t>
  </si>
  <si>
    <t>Fierastrau oscilant 
pentru amputatii membre inferioare</t>
  </si>
  <si>
    <t>Lampa examinre tip
 girafa cu lupa</t>
  </si>
  <si>
    <t>Lampa fototerapie 
3 buc.</t>
  </si>
  <si>
    <t>Laringoscop</t>
  </si>
  <si>
    <t>Lavoar apa sterila 
2 buc.</t>
  </si>
  <si>
    <t>Monitor ekg cu
 defibrilator cu M-H-DI- CUBE bifazic</t>
  </si>
  <si>
    <t>Negatoscop 7 buc.</t>
  </si>
  <si>
    <t xml:space="preserve">Oftalmoscop </t>
  </si>
  <si>
    <t>Otoscop</t>
  </si>
  <si>
    <t>Pipeta automata 3 seturi</t>
  </si>
  <si>
    <t>Pistol de punctie biopsie
 mamara</t>
  </si>
  <si>
    <t>Pulsoximetru 18 buc.</t>
  </si>
  <si>
    <t>Spirometru 2 buc.</t>
  </si>
  <si>
    <t>Statie videoendoscopie</t>
  </si>
  <si>
    <t>Stimulator nerv
 periferic 2 buc</t>
  </si>
  <si>
    <t>Trusa chiuretaj uterin
 biopsic si hemostatic 3 buc.</t>
  </si>
  <si>
    <t>Trusa de resuscitare 
2 buc.</t>
  </si>
  <si>
    <t>Trusa endourologie
 joasa</t>
  </si>
  <si>
    <t>Trusa laparoscopie</t>
  </si>
  <si>
    <t xml:space="preserve">Trusa operatii cezariana </t>
  </si>
  <si>
    <t>Truse intrerupere de
 sarcina 3 buc.</t>
  </si>
  <si>
    <t xml:space="preserve">Truse operatii vaginale </t>
  </si>
  <si>
    <t>Videobronhoscop</t>
  </si>
  <si>
    <t>SPITALUL MUNICIPAL TÂRNĂVENI total, din care:</t>
  </si>
  <si>
    <t>DALI - modernizarea si dotarea cu aparatura medicala a Ambulatoriului de Specialitate</t>
  </si>
  <si>
    <t>DALI - constructie si recompartiamentare Pavilion Administrativ</t>
  </si>
  <si>
    <t>Studiu Fezabilitate - schimbare retea de canalizare in incinta spitalului</t>
  </si>
  <si>
    <t>Proiect tehnic privind reabilitarea si modernizarea Pavilionului Pediatrie</t>
  </si>
  <si>
    <t>Proiect tehnic modificare baie CPU</t>
  </si>
  <si>
    <t>Reparatii capitale baie CPU</t>
  </si>
  <si>
    <t>Racord la reteaua de apa a rezervoarelor</t>
  </si>
  <si>
    <t>Monitorizare cu camere de supraveghere a Ambulatoriului de Specialitate</t>
  </si>
  <si>
    <t>Masa chirurgicala</t>
  </si>
  <si>
    <t>Placa procesor ecograf</t>
  </si>
  <si>
    <t>Transductor liniar ecograf</t>
  </si>
  <si>
    <t>Aparat anestezie</t>
  </si>
  <si>
    <t>Trusa urologica</t>
  </si>
  <si>
    <t>UNITĂŢI DE CULTURĂ total, din care:</t>
  </si>
  <si>
    <t>BIBLIOTECA JUDEŢEANĂ total, din care:</t>
  </si>
  <si>
    <t>Win Pro 8.1. Professional retail</t>
  </si>
  <si>
    <t>Office Home and Business 2013</t>
  </si>
  <si>
    <t>Adobe Acrobat Profesional v 11</t>
  </si>
  <si>
    <t>Dreamweaver CC Multiple</t>
  </si>
  <si>
    <t>Photoshop CC</t>
  </si>
  <si>
    <t>Corel Draw</t>
  </si>
  <si>
    <t>FontCreator 8</t>
  </si>
  <si>
    <t>Dulap cu sertare pentru hărţi</t>
  </si>
  <si>
    <t>Autoutilitară</t>
  </si>
  <si>
    <t>Rafturi</t>
  </si>
  <si>
    <t>Restaurare fresca Biblioteca Teleki</t>
  </si>
  <si>
    <t>Aparat aer condiţionat</t>
  </si>
  <si>
    <t>67,C</t>
  </si>
  <si>
    <t>MUZEUL JUDEŢEAN MUREŞ total, din care:</t>
  </si>
  <si>
    <t>MUZEUL DE ETNOGRAFIE SI ARTA POPULARA</t>
  </si>
  <si>
    <t>Restaurare, zugravire,  curte interioară, holuri cf. PT</t>
  </si>
  <si>
    <t>67.B</t>
  </si>
  <si>
    <t>Acces scara mansardă cf.PT</t>
  </si>
  <si>
    <t>Completare sisteme supravegh, antiefr. şi antiincendiu</t>
  </si>
  <si>
    <t>Achizitii de obiecte muzeale</t>
  </si>
  <si>
    <t>CLADIRE CETATEA MEDIEVALA</t>
  </si>
  <si>
    <t xml:space="preserve">Completare PT, cf. dispoziţiilor de şantier </t>
  </si>
  <si>
    <t>Reabilitare clădire fostul comisariat Militar</t>
  </si>
  <si>
    <t xml:space="preserve">PALATUL CULTURII </t>
  </si>
  <si>
    <t xml:space="preserve">Sisteme de securitate </t>
  </si>
  <si>
    <t>SF+PT Reabilitare sala Maris</t>
  </si>
  <si>
    <t>MUZEUL DE ŞTIINŢELE NATURII</t>
  </si>
  <si>
    <t>Mobilier pentru laboratoare si birouri (clădire nouă)</t>
  </si>
  <si>
    <t>Mobilier modular pt sala de activități de pedagogie. muz. 
(clăd nouă)</t>
  </si>
  <si>
    <t>Laptop</t>
  </si>
  <si>
    <t>Aparat foto</t>
  </si>
  <si>
    <t>Sistem de sonorizare: microfon,boxe, amplificator</t>
  </si>
  <si>
    <t>Presă termică universală cu reglare digitală</t>
  </si>
  <si>
    <t>CLĂDIRE ADMINISTRATIVĂ MARAŞTI 8A</t>
  </si>
  <si>
    <t>SF, expertiză tehnică şi studiu geotehnic mansardare clădire</t>
  </si>
  <si>
    <t>Calculator pentru grafică</t>
  </si>
  <si>
    <t>LABORATOR RESTAURARE</t>
  </si>
  <si>
    <t>Umidificator portabil</t>
  </si>
  <si>
    <t>Dispozitiv curăţare ultrasunete</t>
  </si>
  <si>
    <t>Cameră de umidificare</t>
  </si>
  <si>
    <t>MUZEUL DE ARTA</t>
  </si>
  <si>
    <t>Camere performante de supraveghere pt.spatii exp.</t>
  </si>
  <si>
    <t>SF+PT Sistem profesional de climatizare şi aer cond.pt.spatii exp.</t>
  </si>
  <si>
    <t>3</t>
  </si>
  <si>
    <t>Achiziţii de lucrări de artă contemporană</t>
  </si>
  <si>
    <t>4</t>
  </si>
  <si>
    <t>Calculatoare</t>
  </si>
  <si>
    <t>MUZEUL DE ARHEOLOGIE, ISTORIE</t>
  </si>
  <si>
    <t>1</t>
  </si>
  <si>
    <t>Sistem rafturi depozitul de arheologie, fostul Hotel Parc</t>
  </si>
  <si>
    <t>2</t>
  </si>
  <si>
    <t>Achiziţii colecţii muzeale de ştiinţă şi tehnică</t>
  </si>
  <si>
    <t>Achiziţii colecţia Teleki mobilier</t>
  </si>
  <si>
    <t>CASTEL GURGHIU</t>
  </si>
  <si>
    <t xml:space="preserve">Reparaţii Cap. la acoperişul Clădirii porţii şi al fostului Grânar </t>
  </si>
  <si>
    <t>CENTRUL JUDEŢEAN PENTRU CULTURĂ TRADIŢIONALĂ ŞI EDUCAŢIE ARTISTICĂ-MUREŞ total, din care:</t>
  </si>
  <si>
    <t>Pian electric</t>
  </si>
  <si>
    <t>Ecipament calcul Desktop</t>
  </si>
  <si>
    <t>Calculator portabil (2 buc)</t>
  </si>
  <si>
    <t>Cameră video</t>
  </si>
  <si>
    <t>5</t>
  </si>
  <si>
    <t>Licenţă Corel Draw Graphics Suite</t>
  </si>
  <si>
    <t>6</t>
  </si>
  <si>
    <t>Aparat foto profesional</t>
  </si>
  <si>
    <t>ANSAMBLUL ARTISTIC MUREŞ total, din care:</t>
  </si>
  <si>
    <t>Tehnica de sunet</t>
  </si>
  <si>
    <t>Videoproiector</t>
  </si>
  <si>
    <t>Imprimanta color A3</t>
  </si>
  <si>
    <t>Licenta program calculatoare</t>
  </si>
  <si>
    <t>FILARMONICA DE STAT TÎRGU MUREŞ total, din care:</t>
  </si>
  <si>
    <t>67</t>
  </si>
  <si>
    <t>Cornet Sib</t>
  </si>
  <si>
    <t>7</t>
  </si>
  <si>
    <t>Corn dublu</t>
  </si>
  <si>
    <t>8</t>
  </si>
  <si>
    <t>Clarinet A şi B</t>
  </si>
  <si>
    <t>9</t>
  </si>
  <si>
    <t>10</t>
  </si>
  <si>
    <t>11</t>
  </si>
  <si>
    <t>Pianina</t>
  </si>
  <si>
    <t>TEATRUL PENTRU COPII ŞI TINERET ARIEL TÂRGU MUREŞ total, din care:</t>
  </si>
  <si>
    <t>Sistem de panouri antifonice pentru protecţie vecinătăţi</t>
  </si>
  <si>
    <t>DIRECŢIA GENERALĂ DE ASISTENŢĂ SOCIALĂ ŞI PROTECŢIA COPILULUI MUREŞ total, din care:</t>
  </si>
  <si>
    <t>Împrejmuire si cai de acces  la CRRN Reghin</t>
  </si>
  <si>
    <t>68.A</t>
  </si>
  <si>
    <t>TOTAL LUCRARI IN CONTINUARE</t>
  </si>
  <si>
    <t>Amenajare parcare acoperita in fata corp A- sediu DGASPC</t>
  </si>
  <si>
    <t>68.C</t>
  </si>
  <si>
    <t>Amenajare parcare acoperita in fata corp C- sediu DGASPC</t>
  </si>
  <si>
    <t>CRCDN - str. Slatina - Rampa de acces</t>
  </si>
  <si>
    <t>CRCDN - str. Trebely 3 - Rampa de acces</t>
  </si>
  <si>
    <t>CRCDN Ceuas - str. Bala -Rampa de acces</t>
  </si>
  <si>
    <t>CRCDN Ceuas -str. Principala - Rampa acces</t>
  </si>
  <si>
    <t>Reabilitare şi extindere clădire CRCDN Ceuaşu de Câmpie nr. 417</t>
  </si>
  <si>
    <t>68.B</t>
  </si>
  <si>
    <t>CTF Reghin - Realizare copertine  la scari acces CTF Subcetate</t>
  </si>
  <si>
    <t>CTF Zau de Campie - Modernizare bai</t>
  </si>
  <si>
    <t>TOTAL LUCRARI NOI</t>
  </si>
  <si>
    <t>DGASPC - Program antivirus pentru server</t>
  </si>
  <si>
    <t xml:space="preserve">                 - Teste licentiate pt. psihologi</t>
  </si>
  <si>
    <t xml:space="preserve">Masini de spalat semiprofesionale - 4500/buc x 8 la CRCDN </t>
  </si>
  <si>
    <t>Centrale termice - 3000/ buc x 8 la CRCDN si CTF judet</t>
  </si>
  <si>
    <t>Mobilier camera de zi 4000/buc x 3 la CTF judet  3500/buc x8</t>
  </si>
  <si>
    <t xml:space="preserve">Mobilier dormitor 3000/buc x5 la CTF judet  </t>
  </si>
  <si>
    <t>Lada frigorifica capacitate mare 2 buc la CTF Judet</t>
  </si>
  <si>
    <t>CRCDN- str. Trebely - Soba gatit industriala</t>
  </si>
  <si>
    <t>CTF Reghin-  Autoturism</t>
  </si>
  <si>
    <t>CIA CAPUS - Calculatoare - 3 buc</t>
  </si>
  <si>
    <t>Centrul Materna - Autoturism</t>
  </si>
  <si>
    <t xml:space="preserve">CIA CAPUS - Autoturism </t>
  </si>
  <si>
    <t xml:space="preserve">CSCDN SIGHISOARA- Retea supraveghere video  </t>
  </si>
  <si>
    <t>CSCDN SIGHISOARA - Calculator - 3 buc</t>
  </si>
  <si>
    <t>CRRN LUDUS - Rafturi depozitare rufe uscate</t>
  </si>
  <si>
    <t>CRRN LUDUS - Carucioare inox transport alimente</t>
  </si>
  <si>
    <t>CRRN LUDUS - Tensiometru profesional electronic</t>
  </si>
  <si>
    <t>CRRN LUDUS - Calculator</t>
  </si>
  <si>
    <t>CRRN LUDUS - Teste psihologice</t>
  </si>
  <si>
    <t>CRRN LUDUS - Masina de tuns iarba profesionala</t>
  </si>
  <si>
    <t>CRRN LUDUS - Leagan pt persoane cu dizabilitati</t>
  </si>
  <si>
    <t>CRRN LUDUS - Foisor de lemn</t>
  </si>
  <si>
    <t>CRRN LUDUS - Aparat de monitorizare multiparametru</t>
  </si>
  <si>
    <t>CRRN Ludus - Autoturism</t>
  </si>
  <si>
    <t>CIA LUNCA Mures - Robot de bucatarie profesional - 1 buc</t>
  </si>
  <si>
    <t>CRRN REGHIN - Cabina paznici</t>
  </si>
  <si>
    <t>Generator pentru server DGASPC</t>
  </si>
  <si>
    <t>TOTAL DOTARI INDEPENDENTE</t>
  </si>
  <si>
    <t>SF + PT pentru schimbare destinatie din constructii anexe in locuinta,birou, spatii depozitare, grup sanitar, centrala termica, terasa acoperita cu copertina, morga la CIA Reghin</t>
  </si>
  <si>
    <t xml:space="preserve">SF+PT+DE - CIA Reghin - Extindere si dotare pentru 50 beneficiari           </t>
  </si>
  <si>
    <t>SF+ PT+DE diverse  proiecte  ( SF+PT reamenajare si extindere cladiri la CIA Reghin, SF+PT consolidare casa la CRCDN Ceuas nr. 417, etc)</t>
  </si>
  <si>
    <t xml:space="preserve">SF+PT+DE pentru mansardare cladire CTF Tarnaveni str. Plevnei           </t>
  </si>
  <si>
    <t>Studii pregatitoare pentru DALI privind Castelul Ugron - Zau de Campie- monument istoric 976-MS-II-m-A-16073.01</t>
  </si>
  <si>
    <t>SF pentru introducere incalzire centrala la CIA Capus</t>
  </si>
  <si>
    <t>SF+PT CRRN Reghin - Constructie camera mortuara</t>
  </si>
  <si>
    <t>SF+PT CRRN Reghin - Retea de canalizare</t>
  </si>
  <si>
    <t>SF+PT CRRN Ludus - Camera de izolare si contentionare fizica</t>
  </si>
  <si>
    <t>SF+PT CRRN Ludus -   Alei pietonale</t>
  </si>
  <si>
    <t>TOTAL SF + PROIECTE</t>
  </si>
  <si>
    <t>CĂMIN PENTRU PERSOANE VÂRSTNICE IDECIU DE JOS total, din care:</t>
  </si>
  <si>
    <t>Reabilitarea parţială a Pavilionului II din cadrul Căminului pentru persoane vârstnice Ideciu de Jos</t>
  </si>
  <si>
    <t>RA AEROPORT TRANSILVANIA total din care:</t>
  </si>
  <si>
    <t>Lucrări de balizaj şi sistem de iluminare platformă Bravo cu conformare la noile cerinţe de balizare</t>
  </si>
  <si>
    <t>84.A</t>
  </si>
  <si>
    <t>Proiect tehnic drum tehnologic perimetral</t>
  </si>
  <si>
    <t>Studiu şi proiect alimentare electrică din a doua sursă publică cu înlocuirea transformatoarelor la 1000 KVA</t>
  </si>
  <si>
    <t>Studiu şi proiect optimizare tablou electric general de joasă tensiune la uzina electrică</t>
  </si>
  <si>
    <t>Stivuitor 3 tone (1 buc)</t>
  </si>
  <si>
    <t>Casetă luminoasă Follow -me (1 buc )</t>
  </si>
  <si>
    <t>Placă vibrantă compactoare</t>
  </si>
  <si>
    <t>Licenţe (antivirus;office 2013;windows7 ; corel draw)</t>
  </si>
  <si>
    <t>Proiect tehnic şi detalii de execuţie reparaţii capitale suprafeţe de mişcare inclusiv instalaţiile aferente</t>
  </si>
  <si>
    <t>Studiu topografic de refacere reţea de sprijin WGS 84</t>
  </si>
  <si>
    <t>Master Plan Aeroport</t>
  </si>
  <si>
    <t>Accesorii deszapezire pentru tractor Farmtrac</t>
  </si>
  <si>
    <t>Echipament de securitate tip EDT</t>
  </si>
  <si>
    <t>84.B</t>
  </si>
  <si>
    <t>Achiziţie terenuri şi imobile pentru executarea lucrării "Amenajare sens giratoriu de circulaţie la intersecţia drumurilor judeţene DJ135B Tg. Mureş - Sîncraiu de Mureş cu DJ152A Tg. Mureş – Band, judeţul Mureş"  (cf Hotărârii Consiliului Judeţean Mureş)</t>
  </si>
  <si>
    <t>Proiectare şi execuţie "Amenajare sediu Serviciu  de Întreţinere Drumuri Judeţene" (inclusiv taxe şi avize)</t>
  </si>
  <si>
    <t>Sisteme IT</t>
  </si>
  <si>
    <t>Patrimoniu iniţial Asociaţia Tîrgu Mureş 2021</t>
  </si>
  <si>
    <t>Realizare împrejmuire şi căi de acces la CIA Reghin</t>
  </si>
  <si>
    <t>Amenajare bucătărie şi sală de mese la CRRN Reghin</t>
  </si>
  <si>
    <t>CAMERA AGRICOLĂ</t>
  </si>
  <si>
    <t>Licenţe Microsoft Office</t>
  </si>
  <si>
    <t>83.C</t>
  </si>
  <si>
    <t>Tablă interactivă</t>
  </si>
  <si>
    <t>Partida percuţie Congas şi suport</t>
  </si>
  <si>
    <t xml:space="preserve">Trompetă </t>
  </si>
  <si>
    <t xml:space="preserve">Oboi </t>
  </si>
  <si>
    <t>Vioară cu toc 2 buc</t>
  </si>
  <si>
    <t>Autoclav 100-120 litri</t>
  </si>
  <si>
    <t>SF Serviciu de recuperare neuromotorie de tip ambulatoriu (OCTOGON) CRRN Brîncoveneşti</t>
  </si>
  <si>
    <t xml:space="preserve">Laptop 2 buc </t>
  </si>
  <si>
    <t>Calculator all-in-one</t>
  </si>
  <si>
    <t>Multifuncţional A3</t>
  </si>
  <si>
    <t>Program prelucarare grafică</t>
  </si>
  <si>
    <t>Server storage</t>
  </si>
  <si>
    <t>Înlocuire uşi şi ferestre cu tâmplărie PVC</t>
  </si>
  <si>
    <t>Extindere instalaţie încălzire centrală</t>
  </si>
  <si>
    <t>Punct termic - sediu DGASPC - Corp C</t>
  </si>
  <si>
    <t>Autotutilitara marfa - CRCDN Tg. Mures</t>
  </si>
  <si>
    <t>Autoturism - CIA Reghin</t>
  </si>
  <si>
    <t>Autoturism -  CIA Glodeni</t>
  </si>
  <si>
    <t>Maşină de epocă Ford 1953</t>
  </si>
  <si>
    <t>Studiu restaurare orgă</t>
  </si>
  <si>
    <t>PT reparaţii capitale suprafeţe de mişcare şi RESA</t>
  </si>
  <si>
    <t>Expertiză tehnică suprafeţe de mişcare şi RESA</t>
  </si>
  <si>
    <t>SF reparaţii capitale suprafeţe de mişcare şi RESA</t>
  </si>
  <si>
    <t>PT adaptare suprafeţe de mişcare şi elemente din banda pistei în conformitate cu cerinţele Reg 139/2014</t>
  </si>
  <si>
    <t>Documentaţie tehnică de demolare clădire staţie meteo dezafectată şi anexe</t>
  </si>
  <si>
    <t>Mânecă de vânt</t>
  </si>
  <si>
    <t>Determinare capacitate portantă şi pantele zonelor RESA</t>
  </si>
  <si>
    <t>Reactualizare hărţi caroiate pentru situaţii de urgenţă pe raza de 8 km</t>
  </si>
  <si>
    <t>Centrală termică</t>
  </si>
  <si>
    <t>Masa terapie Bobath 2 buc.</t>
  </si>
  <si>
    <t>Masa de operatie</t>
  </si>
  <si>
    <t>Turn de artroscopie</t>
  </si>
  <si>
    <t>SF Extindere şi etajare Centrul Şcolar pentru Educaţie Incluzivă nr. 2</t>
  </si>
  <si>
    <t xml:space="preserve">Studiu de fezabilitate pentru reabilitarea termică a unor clădiri din cadrul spitalului </t>
  </si>
  <si>
    <t>Dispozitiv pentru dezgheţarea plasmei precum şi încălzirea pungilor de sânge 4 buc</t>
  </si>
  <si>
    <t>Statii portabile emisie - receptie tetra - 3 buc</t>
  </si>
  <si>
    <t>Remorcă transport pacienţi ataşabil ATV/snowmobil</t>
  </si>
  <si>
    <t>Electrocardiograf 12 canale 4 buc</t>
  </si>
  <si>
    <t>Monitor funcţii vitale 5 buc</t>
  </si>
  <si>
    <t>Injectomat</t>
  </si>
  <si>
    <t>Infuzomat</t>
  </si>
  <si>
    <t>Masa radianta</t>
  </si>
  <si>
    <t>Cardiotocograf</t>
  </si>
  <si>
    <t>Audiometru</t>
  </si>
  <si>
    <t xml:space="preserve"> S-uri pentru fagot 3 buc</t>
  </si>
  <si>
    <t>Flaut  3 buc</t>
  </si>
  <si>
    <t>12</t>
  </si>
  <si>
    <t>Clarinet La</t>
  </si>
  <si>
    <t>Contrafagot</t>
  </si>
  <si>
    <t>Calculator</t>
  </si>
  <si>
    <t>Calculatoare (3 buc)</t>
  </si>
  <si>
    <t>Completare proiect tehnic Reabilitare exterioară a Palatului Culturii cu dren şi hidroizolare exterioară</t>
  </si>
  <si>
    <t>Echipament de stocare NAS</t>
  </si>
  <si>
    <t xml:space="preserve">                - Calculatoare cu accesorii pt. aparat propriu si institutii din subordine 23 buc</t>
  </si>
  <si>
    <t>Modernizare  bucatarie ( mobila + aparatura electrocasnica) la CTF judet  3500/buc x4</t>
  </si>
  <si>
    <t>Mobilier dormitor 1 set</t>
  </si>
  <si>
    <t>Copiator</t>
  </si>
  <si>
    <t>Calculatoare 4 buc</t>
  </si>
  <si>
    <t>Autospeciala de stins incendii de aeroport  SH (Second hand)</t>
  </si>
  <si>
    <t>Program informatic (12 module)</t>
  </si>
  <si>
    <t>American Corner (Ambasada SUA)/venituri proprii/Fond de dezvoltare</t>
  </si>
  <si>
    <t>Alimentare cu energie electrică CRRN Reghin</t>
  </si>
  <si>
    <t>Modificarea instalaţiilor exterioare de alimentare cu apă şi canalizare menajeră aferente CRRN Reghin</t>
  </si>
  <si>
    <t xml:space="preserve">                - Autoturism - Program Rabla - 1 buc</t>
  </si>
  <si>
    <t>Masina de spalat industriala 24 kg- CRRN Brancovenesti - 1 buc</t>
  </si>
  <si>
    <t>Masina de spalat rufe 7 kg - CRRN Brancovenesti, - 2 buc, CIA Sighisoara - 1 buc, CIA Capus 1 buc</t>
  </si>
  <si>
    <t>Masina de spalat rufe 7 kg - CRRN Brancovenesti - 1 buc</t>
  </si>
  <si>
    <t>Uscator rufe 8 kg - CRRN Brancovenesti - 6 buc, CRCDN Ceuas - 1 buc, CRRN Ludus 2 buc, CIA Capus 1 buc</t>
  </si>
  <si>
    <t>Autoturisme - 3 buc - pt CRRN Reghin, SIRU si CSCDN Sighisoara</t>
  </si>
  <si>
    <t xml:space="preserve">Multifunctional de deszapezire </t>
  </si>
  <si>
    <t>SF Centru de intervenţie în municipiul Tîrgu Mureş, str. Köteles Sámuel nr.33"</t>
  </si>
  <si>
    <t>Reactualizare documentaţie de obstacolare pentru pista de 2000 x 45 m, pe raza de 45 km</t>
  </si>
  <si>
    <t>Echipament de curăţat cu apă sub presiune</t>
  </si>
  <si>
    <t xml:space="preserve">Autoclav </t>
  </si>
  <si>
    <t>Server cu RACK si UPS</t>
  </si>
  <si>
    <t>Copiator de mare capacitate 2buc.</t>
  </si>
  <si>
    <t>Aparat de epurare extracorporeala pentru dializa renala si hepatica</t>
  </si>
  <si>
    <t>Sistem pasiv de oxigenare extracorporeala pe circuit arteriovenos</t>
  </si>
  <si>
    <t>Dispozitiv pentru efectuare punctie biopsie prostatica ecoghidata</t>
  </si>
  <si>
    <t>Lampa scialitica pentru bloc operator</t>
  </si>
  <si>
    <t>Paturi ATI 5buc.</t>
  </si>
  <si>
    <t xml:space="preserve">Electrocardiograf </t>
  </si>
  <si>
    <t>Dispozitiv pentru vizualizare a sistemului venos superficial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</si>
</sst>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F_t_-;\-* #,##0.00\ _F_t_-;_-* &quot;-&quot;??\ _F_t_-;_-@_-"/>
    <numFmt numFmtId="166" formatCode="_-* #,##0\ _F_t_-;\-* #,##0\ _F_t_-;_-* &quot;-&quot;??\ _F_t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wrapText="1"/>
    </xf>
    <xf numFmtId="49" fontId="47" fillId="34" borderId="10" xfId="46" applyNumberFormat="1" applyFont="1" applyFill="1" applyBorder="1" applyAlignment="1">
      <alignment vertical="center" wrapText="1"/>
      <protection/>
    </xf>
    <xf numFmtId="0" fontId="47" fillId="34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right" wrapText="1"/>
    </xf>
    <xf numFmtId="3" fontId="50" fillId="0" borderId="10" xfId="0" applyNumberFormat="1" applyFont="1" applyBorder="1" applyAlignment="1">
      <alignment horizontal="right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49" fontId="47" fillId="36" borderId="10" xfId="46" applyNumberFormat="1" applyFont="1" applyFill="1" applyBorder="1" applyAlignment="1">
      <alignment horizontal="center" vertical="center" wrapText="1"/>
      <protection/>
    </xf>
    <xf numFmtId="2" fontId="47" fillId="34" borderId="10" xfId="0" applyNumberFormat="1" applyFont="1" applyFill="1" applyBorder="1" applyAlignment="1">
      <alignment horizontal="left" vertical="center" wrapText="1"/>
    </xf>
    <xf numFmtId="49" fontId="47" fillId="34" borderId="10" xfId="46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vertical="center" wrapText="1"/>
    </xf>
    <xf numFmtId="3" fontId="50" fillId="0" borderId="10" xfId="0" applyNumberFormat="1" applyFont="1" applyBorder="1" applyAlignment="1">
      <alignment horizontal="right"/>
    </xf>
    <xf numFmtId="0" fontId="4" fillId="37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6" fillId="34" borderId="10" xfId="46" applyNumberFormat="1" applyFont="1" applyFill="1" applyBorder="1" applyAlignment="1">
      <alignment vertical="center" wrapText="1"/>
      <protection/>
    </xf>
    <xf numFmtId="49" fontId="6" fillId="34" borderId="10" xfId="46" applyNumberFormat="1" applyFont="1" applyFill="1" applyBorder="1" applyAlignment="1">
      <alignment horizontal="center" vertical="center" wrapText="1"/>
      <protection/>
    </xf>
    <xf numFmtId="0" fontId="51" fillId="39" borderId="10" xfId="0" applyFont="1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0" fillId="35" borderId="10" xfId="0" applyFont="1" applyFill="1" applyBorder="1" applyAlignment="1">
      <alignment vertical="center" wrapText="1"/>
    </xf>
    <xf numFmtId="3" fontId="50" fillId="35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4" fillId="35" borderId="10" xfId="46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2" fillId="35" borderId="10" xfId="46" applyNumberFormat="1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vertical="center" wrapText="1"/>
    </xf>
    <xf numFmtId="49" fontId="4" fillId="33" borderId="10" xfId="46" applyNumberFormat="1" applyFont="1" applyFill="1" applyBorder="1" applyAlignment="1">
      <alignment horizontal="center" vertical="center" wrapText="1"/>
      <protection/>
    </xf>
    <xf numFmtId="3" fontId="50" fillId="0" borderId="10" xfId="0" applyNumberFormat="1" applyFont="1" applyBorder="1" applyAlignment="1">
      <alignment/>
    </xf>
    <xf numFmtId="49" fontId="51" fillId="33" borderId="10" xfId="46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2" fontId="50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49" fontId="47" fillId="36" borderId="10" xfId="46" applyNumberFormat="1" applyFont="1" applyFill="1" applyBorder="1" applyAlignment="1">
      <alignment vertical="center" wrapText="1"/>
      <protection/>
    </xf>
    <xf numFmtId="0" fontId="4" fillId="35" borderId="10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50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1" fontId="5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6" fontId="3" fillId="0" borderId="10" xfId="60" applyNumberFormat="1" applyFont="1" applyBorder="1" applyAlignment="1">
      <alignment horizontal="right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3" fontId="46" fillId="33" borderId="10" xfId="0" applyNumberFormat="1" applyFont="1" applyFill="1" applyBorder="1" applyAlignment="1">
      <alignment horizontal="right"/>
    </xf>
    <xf numFmtId="3" fontId="47" fillId="34" borderId="10" xfId="0" applyNumberFormat="1" applyFont="1" applyFill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3" fontId="3" fillId="35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48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horizontal="right"/>
    </xf>
    <xf numFmtId="3" fontId="47" fillId="37" borderId="10" xfId="0" applyNumberFormat="1" applyFont="1" applyFill="1" applyBorder="1" applyAlignment="1">
      <alignment horizontal="right"/>
    </xf>
    <xf numFmtId="3" fontId="47" fillId="38" borderId="10" xfId="0" applyNumberFormat="1" applyFont="1" applyFill="1" applyBorder="1" applyAlignment="1">
      <alignment horizontal="right"/>
    </xf>
    <xf numFmtId="3" fontId="51" fillId="33" borderId="10" xfId="0" applyNumberFormat="1" applyFont="1" applyFill="1" applyBorder="1" applyAlignment="1">
      <alignment horizontal="right"/>
    </xf>
    <xf numFmtId="3" fontId="51" fillId="33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60" applyNumberFormat="1" applyFont="1" applyBorder="1" applyAlignment="1">
      <alignment horizontal="right" wrapText="1"/>
    </xf>
    <xf numFmtId="3" fontId="3" fillId="0" borderId="10" xfId="60" applyNumberFormat="1" applyFont="1" applyFill="1" applyBorder="1" applyAlignment="1">
      <alignment horizontal="right" wrapText="1"/>
    </xf>
    <xf numFmtId="3" fontId="50" fillId="0" borderId="10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/>
    </xf>
    <xf numFmtId="3" fontId="48" fillId="33" borderId="10" xfId="0" applyNumberFormat="1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3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5"/>
  <sheetViews>
    <sheetView tabSelected="1" zoomScaleSheetLayoutView="100" workbookViewId="0" topLeftCell="A90">
      <selection activeCell="I105" sqref="I1:I16384"/>
    </sheetView>
  </sheetViews>
  <sheetFormatPr defaultColWidth="9.140625" defaultRowHeight="15"/>
  <cols>
    <col min="1" max="1" width="5.57421875" style="1" customWidth="1"/>
    <col min="2" max="2" width="51.28125" style="1" customWidth="1"/>
    <col min="3" max="3" width="9.8515625" style="1" customWidth="1"/>
    <col min="4" max="4" width="9.8515625" style="109" customWidth="1"/>
    <col min="5" max="5" width="11.57421875" style="109" customWidth="1"/>
    <col min="6" max="6" width="9.8515625" style="109" customWidth="1"/>
    <col min="7" max="7" width="10.00390625" style="109" customWidth="1"/>
    <col min="8" max="8" width="13.140625" style="109" customWidth="1"/>
  </cols>
  <sheetData>
    <row r="1" spans="4:8" ht="15">
      <c r="D1" s="2"/>
      <c r="E1" s="2"/>
      <c r="F1" s="2"/>
      <c r="G1" s="2"/>
      <c r="H1" s="3" t="s">
        <v>0</v>
      </c>
    </row>
    <row r="2" spans="1:8" ht="15" customHeight="1">
      <c r="A2" s="151" t="s">
        <v>1</v>
      </c>
      <c r="B2" s="151" t="s">
        <v>2</v>
      </c>
      <c r="C2" s="151" t="s">
        <v>3</v>
      </c>
      <c r="D2" s="151" t="s">
        <v>4</v>
      </c>
      <c r="E2" s="153" t="s">
        <v>5</v>
      </c>
      <c r="F2" s="155" t="s">
        <v>6</v>
      </c>
      <c r="G2" s="151" t="s">
        <v>7</v>
      </c>
      <c r="H2" s="151"/>
    </row>
    <row r="3" spans="1:8" ht="80.25" customHeight="1">
      <c r="A3" s="151"/>
      <c r="B3" s="151"/>
      <c r="C3" s="152"/>
      <c r="D3" s="151"/>
      <c r="E3" s="154"/>
      <c r="F3" s="156"/>
      <c r="G3" s="4" t="s">
        <v>8</v>
      </c>
      <c r="H3" s="4" t="s">
        <v>417</v>
      </c>
    </row>
    <row r="4" spans="1:8" ht="15">
      <c r="A4" s="5">
        <v>0</v>
      </c>
      <c r="B4" s="5">
        <v>1</v>
      </c>
      <c r="C4" s="5">
        <v>2</v>
      </c>
      <c r="D4" s="5">
        <v>3</v>
      </c>
      <c r="E4" s="5">
        <v>4</v>
      </c>
      <c r="F4" s="5" t="s">
        <v>9</v>
      </c>
      <c r="G4" s="6">
        <v>6</v>
      </c>
      <c r="H4" s="6">
        <v>7</v>
      </c>
    </row>
    <row r="5" spans="1:15" ht="15">
      <c r="A5" s="7"/>
      <c r="B5" s="8" t="s">
        <v>10</v>
      </c>
      <c r="C5" s="9"/>
      <c r="D5" s="127">
        <f>D6+D70+D72+D85+D99+D109+D115+D209+D296+D376+D370+D372</f>
        <v>73355899.704</v>
      </c>
      <c r="E5" s="127">
        <f>E6+E70+E72+E85+E99+E109+E115+E209+E296+E376+E370+E372</f>
        <v>-8142000</v>
      </c>
      <c r="F5" s="127">
        <f>F6+F70+F72+F85+F99+F109+F115+F209+F296+F376+F370+F372</f>
        <v>65213899.703999996</v>
      </c>
      <c r="G5" s="127">
        <f>G6+G70+G72+G85+G99+G109+G115+G209+G296+G376+G370+G372</f>
        <v>64765000</v>
      </c>
      <c r="H5" s="127">
        <f>H6+H70+H72+H85+H99+H109+H115+H209+H296+H376+H370+H372</f>
        <v>448900</v>
      </c>
      <c r="I5" s="116"/>
      <c r="J5" s="116"/>
      <c r="K5" s="116"/>
      <c r="O5" s="116"/>
    </row>
    <row r="6" spans="1:15" ht="15">
      <c r="A6" s="10"/>
      <c r="B6" s="11" t="s">
        <v>11</v>
      </c>
      <c r="C6" s="12"/>
      <c r="D6" s="128">
        <f>D7+D26+D30+D34+D40+D52+D48</f>
        <v>56232999.703999996</v>
      </c>
      <c r="E6" s="128">
        <f>E7+E26+E30+E34+E40+E52+E48</f>
        <v>-8785000</v>
      </c>
      <c r="F6" s="128">
        <f>F7+F26+F30+F34+F40+F52+F48</f>
        <v>47447999.703999996</v>
      </c>
      <c r="G6" s="128">
        <f>G7+G26+G30+G34+G40+G52+G48</f>
        <v>47448000</v>
      </c>
      <c r="H6" s="128">
        <f>H7+H26+H30+H34+H40+H52+H48</f>
        <v>0</v>
      </c>
      <c r="J6" s="116"/>
      <c r="K6" s="116"/>
      <c r="O6" s="116"/>
    </row>
    <row r="7" spans="1:15" s="16" customFormat="1" ht="15">
      <c r="A7" s="13"/>
      <c r="B7" s="14" t="s">
        <v>12</v>
      </c>
      <c r="C7" s="15">
        <v>51</v>
      </c>
      <c r="D7" s="129">
        <f>SUM(D8:D25)</f>
        <v>3890000</v>
      </c>
      <c r="E7" s="129">
        <f>SUM(E8:E25)</f>
        <v>0</v>
      </c>
      <c r="F7" s="129">
        <f>SUM(F8:F25)</f>
        <v>3890000</v>
      </c>
      <c r="G7" s="129">
        <f>SUM(G8:G25)</f>
        <v>3890000</v>
      </c>
      <c r="H7" s="129">
        <f>SUM(H8:H25)</f>
        <v>0</v>
      </c>
      <c r="J7" s="116"/>
      <c r="K7" s="116"/>
      <c r="N7"/>
      <c r="O7" s="116"/>
    </row>
    <row r="8" spans="1:15" s="21" customFormat="1" ht="15">
      <c r="A8" s="17">
        <v>1</v>
      </c>
      <c r="B8" s="18" t="s">
        <v>13</v>
      </c>
      <c r="C8" s="19" t="s">
        <v>14</v>
      </c>
      <c r="D8" s="26">
        <v>340000</v>
      </c>
      <c r="E8" s="26"/>
      <c r="F8" s="26">
        <f>D8+E8</f>
        <v>340000</v>
      </c>
      <c r="G8" s="26">
        <v>340000</v>
      </c>
      <c r="H8" s="20"/>
      <c r="J8" s="116"/>
      <c r="K8" s="116"/>
      <c r="N8"/>
      <c r="O8" s="116"/>
    </row>
    <row r="9" spans="1:15" s="21" customFormat="1" ht="15">
      <c r="A9" s="17">
        <v>2</v>
      </c>
      <c r="B9" s="22" t="s">
        <v>15</v>
      </c>
      <c r="C9" s="19" t="s">
        <v>16</v>
      </c>
      <c r="D9" s="26">
        <v>728000</v>
      </c>
      <c r="E9" s="26"/>
      <c r="F9" s="26">
        <f aca="true" t="shared" si="0" ref="F9:F51">D9+E9</f>
        <v>728000</v>
      </c>
      <c r="G9" s="26">
        <v>728000</v>
      </c>
      <c r="H9" s="20"/>
      <c r="J9" s="116"/>
      <c r="K9" s="116"/>
      <c r="N9"/>
      <c r="O9" s="116"/>
    </row>
    <row r="10" spans="1:15" s="21" customFormat="1" ht="15">
      <c r="A10" s="23">
        <v>3</v>
      </c>
      <c r="B10" s="24" t="s">
        <v>17</v>
      </c>
      <c r="C10" s="25" t="s">
        <v>16</v>
      </c>
      <c r="D10" s="36">
        <v>163000</v>
      </c>
      <c r="E10" s="36"/>
      <c r="F10" s="26">
        <f t="shared" si="0"/>
        <v>163000</v>
      </c>
      <c r="G10" s="36">
        <v>163000</v>
      </c>
      <c r="H10" s="26"/>
      <c r="J10" s="116"/>
      <c r="K10" s="116"/>
      <c r="N10"/>
      <c r="O10" s="116"/>
    </row>
    <row r="11" spans="1:15" ht="24.75" customHeight="1">
      <c r="A11" s="27">
        <v>4</v>
      </c>
      <c r="B11" s="28" t="s">
        <v>18</v>
      </c>
      <c r="C11" s="25" t="s">
        <v>16</v>
      </c>
      <c r="D11" s="130">
        <v>531000</v>
      </c>
      <c r="E11" s="130"/>
      <c r="F11" s="26">
        <f t="shared" si="0"/>
        <v>531000</v>
      </c>
      <c r="G11" s="36">
        <v>531000</v>
      </c>
      <c r="H11" s="29"/>
      <c r="J11" s="116"/>
      <c r="K11" s="116"/>
      <c r="O11" s="116"/>
    </row>
    <row r="12" spans="1:15" ht="25.5">
      <c r="A12" s="17">
        <v>5</v>
      </c>
      <c r="B12" s="30" t="s">
        <v>19</v>
      </c>
      <c r="C12" s="19" t="s">
        <v>20</v>
      </c>
      <c r="D12" s="26">
        <v>1000000</v>
      </c>
      <c r="E12" s="26"/>
      <c r="F12" s="26">
        <f t="shared" si="0"/>
        <v>1000000</v>
      </c>
      <c r="G12" s="26">
        <v>1000000</v>
      </c>
      <c r="H12" s="26"/>
      <c r="J12" s="116"/>
      <c r="K12" s="116"/>
      <c r="O12" s="116"/>
    </row>
    <row r="13" spans="1:15" ht="15">
      <c r="A13" s="27">
        <v>6</v>
      </c>
      <c r="B13" s="30" t="s">
        <v>21</v>
      </c>
      <c r="C13" s="25" t="s">
        <v>16</v>
      </c>
      <c r="D13" s="26">
        <v>28000</v>
      </c>
      <c r="E13" s="26"/>
      <c r="F13" s="26">
        <f t="shared" si="0"/>
        <v>28000</v>
      </c>
      <c r="G13" s="95">
        <v>28000</v>
      </c>
      <c r="H13" s="29"/>
      <c r="J13" s="116"/>
      <c r="K13" s="116"/>
      <c r="O13" s="116"/>
    </row>
    <row r="14" spans="1:15" ht="15">
      <c r="A14" s="27">
        <v>7</v>
      </c>
      <c r="B14" s="28" t="s">
        <v>22</v>
      </c>
      <c r="C14" s="25" t="s">
        <v>16</v>
      </c>
      <c r="D14" s="130">
        <v>50000</v>
      </c>
      <c r="E14" s="130"/>
      <c r="F14" s="26">
        <f t="shared" si="0"/>
        <v>50000</v>
      </c>
      <c r="G14" s="131">
        <v>50000</v>
      </c>
      <c r="H14" s="29"/>
      <c r="J14" s="116"/>
      <c r="K14" s="116"/>
      <c r="O14" s="116"/>
    </row>
    <row r="15" spans="1:15" ht="15">
      <c r="A15" s="27">
        <v>8</v>
      </c>
      <c r="B15" s="28" t="s">
        <v>23</v>
      </c>
      <c r="C15" s="25" t="s">
        <v>16</v>
      </c>
      <c r="D15" s="130">
        <v>53000</v>
      </c>
      <c r="E15" s="130"/>
      <c r="F15" s="26">
        <f t="shared" si="0"/>
        <v>53000</v>
      </c>
      <c r="G15" s="36">
        <v>53000</v>
      </c>
      <c r="H15" s="29"/>
      <c r="J15" s="116"/>
      <c r="K15" s="116"/>
      <c r="O15" s="116"/>
    </row>
    <row r="16" spans="1:15" s="21" customFormat="1" ht="15">
      <c r="A16" s="23">
        <v>9</v>
      </c>
      <c r="B16" s="28" t="s">
        <v>24</v>
      </c>
      <c r="C16" s="25" t="s">
        <v>16</v>
      </c>
      <c r="D16" s="36">
        <v>221000</v>
      </c>
      <c r="E16" s="36"/>
      <c r="F16" s="26">
        <f t="shared" si="0"/>
        <v>221000</v>
      </c>
      <c r="G16" s="36">
        <v>221000</v>
      </c>
      <c r="H16" s="26"/>
      <c r="J16" s="116"/>
      <c r="K16" s="116"/>
      <c r="N16"/>
      <c r="O16" s="116"/>
    </row>
    <row r="17" spans="1:15" ht="25.5">
      <c r="A17" s="27">
        <v>10</v>
      </c>
      <c r="B17" s="28" t="s">
        <v>25</v>
      </c>
      <c r="C17" s="31" t="s">
        <v>16</v>
      </c>
      <c r="D17" s="130">
        <v>280000</v>
      </c>
      <c r="E17" s="130"/>
      <c r="F17" s="26">
        <f t="shared" si="0"/>
        <v>280000</v>
      </c>
      <c r="G17" s="130">
        <v>280000</v>
      </c>
      <c r="H17" s="32"/>
      <c r="J17" s="116"/>
      <c r="K17" s="116"/>
      <c r="O17" s="116"/>
    </row>
    <row r="18" spans="1:15" ht="15">
      <c r="A18" s="27">
        <v>11</v>
      </c>
      <c r="B18" s="28" t="s">
        <v>26</v>
      </c>
      <c r="C18" s="31" t="s">
        <v>16</v>
      </c>
      <c r="D18" s="130">
        <v>81000</v>
      </c>
      <c r="E18" s="130"/>
      <c r="F18" s="26">
        <f t="shared" si="0"/>
        <v>81000</v>
      </c>
      <c r="G18" s="130">
        <v>81000</v>
      </c>
      <c r="H18" s="32"/>
      <c r="J18" s="116"/>
      <c r="K18" s="116"/>
      <c r="O18" s="116"/>
    </row>
    <row r="19" spans="1:15" ht="15">
      <c r="A19" s="27">
        <v>12</v>
      </c>
      <c r="B19" s="28" t="s">
        <v>27</v>
      </c>
      <c r="C19" s="31" t="s">
        <v>16</v>
      </c>
      <c r="D19" s="130">
        <v>315000</v>
      </c>
      <c r="E19" s="130"/>
      <c r="F19" s="26">
        <f t="shared" si="0"/>
        <v>315000</v>
      </c>
      <c r="G19" s="130">
        <v>315000</v>
      </c>
      <c r="H19" s="32"/>
      <c r="J19" s="116"/>
      <c r="K19" s="116"/>
      <c r="O19" s="116"/>
    </row>
    <row r="20" spans="1:15" ht="15">
      <c r="A20" s="27">
        <v>13</v>
      </c>
      <c r="B20" s="111" t="s">
        <v>350</v>
      </c>
      <c r="C20" s="112" t="s">
        <v>16</v>
      </c>
      <c r="D20" s="130">
        <v>43000</v>
      </c>
      <c r="E20" s="130">
        <v>-2000</v>
      </c>
      <c r="F20" s="26">
        <f t="shared" si="0"/>
        <v>41000</v>
      </c>
      <c r="G20" s="130">
        <v>41000</v>
      </c>
      <c r="H20" s="32"/>
      <c r="J20" s="116"/>
      <c r="K20" s="116"/>
      <c r="O20" s="116"/>
    </row>
    <row r="21" spans="1:15" ht="15">
      <c r="A21" s="27">
        <v>14</v>
      </c>
      <c r="B21" s="111" t="s">
        <v>364</v>
      </c>
      <c r="C21" s="112" t="s">
        <v>16</v>
      </c>
      <c r="D21" s="130">
        <v>11000</v>
      </c>
      <c r="E21" s="130">
        <v>1400</v>
      </c>
      <c r="F21" s="26">
        <f t="shared" si="0"/>
        <v>12400</v>
      </c>
      <c r="G21" s="130">
        <v>12400</v>
      </c>
      <c r="H21" s="32"/>
      <c r="J21" s="116"/>
      <c r="K21" s="116"/>
      <c r="O21" s="116"/>
    </row>
    <row r="22" spans="1:15" ht="15">
      <c r="A22" s="27">
        <v>15</v>
      </c>
      <c r="B22" s="111" t="s">
        <v>365</v>
      </c>
      <c r="C22" s="112" t="s">
        <v>16</v>
      </c>
      <c r="D22" s="130">
        <v>9000</v>
      </c>
      <c r="E22" s="130"/>
      <c r="F22" s="26">
        <f t="shared" si="0"/>
        <v>9000</v>
      </c>
      <c r="G22" s="130">
        <v>9000</v>
      </c>
      <c r="H22" s="32"/>
      <c r="J22" s="116"/>
      <c r="K22" s="116"/>
      <c r="O22" s="116"/>
    </row>
    <row r="23" spans="1:15" ht="15">
      <c r="A23" s="27">
        <v>16</v>
      </c>
      <c r="B23" s="111" t="s">
        <v>366</v>
      </c>
      <c r="C23" s="112" t="s">
        <v>16</v>
      </c>
      <c r="D23" s="130">
        <v>4400</v>
      </c>
      <c r="E23" s="130">
        <v>600</v>
      </c>
      <c r="F23" s="26">
        <f t="shared" si="0"/>
        <v>5000</v>
      </c>
      <c r="G23" s="130">
        <v>5000</v>
      </c>
      <c r="H23" s="32"/>
      <c r="J23" s="116"/>
      <c r="K23" s="116"/>
      <c r="O23" s="116"/>
    </row>
    <row r="24" spans="1:15" ht="15">
      <c r="A24" s="27">
        <v>17</v>
      </c>
      <c r="B24" s="111" t="s">
        <v>367</v>
      </c>
      <c r="C24" s="112" t="s">
        <v>16</v>
      </c>
      <c r="D24" s="130">
        <v>2600</v>
      </c>
      <c r="E24" s="130"/>
      <c r="F24" s="26">
        <f t="shared" si="0"/>
        <v>2600</v>
      </c>
      <c r="G24" s="130">
        <v>2600</v>
      </c>
      <c r="H24" s="32"/>
      <c r="J24" s="116"/>
      <c r="K24" s="116"/>
      <c r="O24" s="116"/>
    </row>
    <row r="25" spans="1:15" ht="15">
      <c r="A25" s="27">
        <v>18</v>
      </c>
      <c r="B25" s="111" t="s">
        <v>368</v>
      </c>
      <c r="C25" s="112" t="s">
        <v>16</v>
      </c>
      <c r="D25" s="130">
        <v>30000</v>
      </c>
      <c r="E25" s="130"/>
      <c r="F25" s="26">
        <f t="shared" si="0"/>
        <v>30000</v>
      </c>
      <c r="G25" s="130">
        <v>30000</v>
      </c>
      <c r="H25" s="32"/>
      <c r="J25" s="116"/>
      <c r="K25" s="116"/>
      <c r="O25" s="116"/>
    </row>
    <row r="26" spans="1:15" s="16" customFormat="1" ht="15">
      <c r="A26" s="33"/>
      <c r="B26" s="34" t="s">
        <v>28</v>
      </c>
      <c r="C26" s="35">
        <v>54</v>
      </c>
      <c r="D26" s="132">
        <f>SUM(D27:D29)</f>
        <v>218000</v>
      </c>
      <c r="E26" s="132">
        <f>SUM(E27:E29)</f>
        <v>33000</v>
      </c>
      <c r="F26" s="132">
        <f>SUM(F27:F29)</f>
        <v>251000</v>
      </c>
      <c r="G26" s="132">
        <f>SUM(G27:G29)</f>
        <v>251000</v>
      </c>
      <c r="H26" s="132">
        <f>SUM(H27:H29)</f>
        <v>0</v>
      </c>
      <c r="J26" s="116"/>
      <c r="K26" s="116"/>
      <c r="N26"/>
      <c r="O26" s="116"/>
    </row>
    <row r="27" spans="1:15" ht="25.5">
      <c r="A27" s="23">
        <v>1</v>
      </c>
      <c r="B27" s="24" t="s">
        <v>29</v>
      </c>
      <c r="C27" s="25" t="s">
        <v>30</v>
      </c>
      <c r="D27" s="36">
        <v>168000</v>
      </c>
      <c r="E27" s="36"/>
      <c r="F27" s="26">
        <f t="shared" si="0"/>
        <v>168000</v>
      </c>
      <c r="G27" s="36">
        <v>168000</v>
      </c>
      <c r="H27" s="36"/>
      <c r="J27" s="116"/>
      <c r="K27" s="116"/>
      <c r="O27" s="116"/>
    </row>
    <row r="28" spans="1:15" ht="15">
      <c r="A28" s="23">
        <v>2</v>
      </c>
      <c r="B28" s="28" t="s">
        <v>22</v>
      </c>
      <c r="C28" s="25" t="s">
        <v>30</v>
      </c>
      <c r="D28" s="36">
        <v>50000</v>
      </c>
      <c r="E28" s="36"/>
      <c r="F28" s="26">
        <f t="shared" si="0"/>
        <v>50000</v>
      </c>
      <c r="G28" s="131">
        <v>50000</v>
      </c>
      <c r="H28" s="36"/>
      <c r="J28" s="116"/>
      <c r="K28" s="116"/>
      <c r="O28" s="116"/>
    </row>
    <row r="29" spans="1:15" ht="25.5">
      <c r="A29" s="23">
        <v>3</v>
      </c>
      <c r="B29" s="110" t="s">
        <v>427</v>
      </c>
      <c r="C29" s="25" t="s">
        <v>30</v>
      </c>
      <c r="D29" s="36"/>
      <c r="E29" s="36">
        <v>33000</v>
      </c>
      <c r="F29" s="26">
        <f t="shared" si="0"/>
        <v>33000</v>
      </c>
      <c r="G29" s="131">
        <v>33000</v>
      </c>
      <c r="H29" s="36"/>
      <c r="J29" s="116"/>
      <c r="K29" s="116"/>
      <c r="O29" s="116"/>
    </row>
    <row r="30" spans="1:15" s="16" customFormat="1" ht="15">
      <c r="A30" s="37"/>
      <c r="B30" s="34" t="s">
        <v>31</v>
      </c>
      <c r="C30" s="38">
        <v>60</v>
      </c>
      <c r="D30" s="129">
        <f>SUM(D31:D33)</f>
        <v>93000</v>
      </c>
      <c r="E30" s="129">
        <f>SUM(E31:E33)</f>
        <v>0</v>
      </c>
      <c r="F30" s="129">
        <f>SUM(F31:F33)</f>
        <v>93000</v>
      </c>
      <c r="G30" s="129">
        <f>SUM(G31:G33)</f>
        <v>93000</v>
      </c>
      <c r="H30" s="129">
        <f>SUM(H31:H33)</f>
        <v>0</v>
      </c>
      <c r="J30" s="116"/>
      <c r="K30" s="116"/>
      <c r="N30"/>
      <c r="O30" s="116"/>
    </row>
    <row r="31" spans="1:15" ht="15">
      <c r="A31" s="17">
        <v>1</v>
      </c>
      <c r="B31" s="39" t="s">
        <v>201</v>
      </c>
      <c r="C31" s="40" t="s">
        <v>32</v>
      </c>
      <c r="D31" s="42">
        <v>80000</v>
      </c>
      <c r="E31" s="42"/>
      <c r="F31" s="26">
        <f t="shared" si="0"/>
        <v>80000</v>
      </c>
      <c r="G31" s="95">
        <v>80000</v>
      </c>
      <c r="H31" s="41"/>
      <c r="J31" s="116"/>
      <c r="K31" s="116"/>
      <c r="O31" s="116"/>
    </row>
    <row r="32" spans="1:15" ht="25.5">
      <c r="A32" s="17">
        <v>2</v>
      </c>
      <c r="B32" s="39" t="s">
        <v>33</v>
      </c>
      <c r="C32" s="40" t="s">
        <v>32</v>
      </c>
      <c r="D32" s="42">
        <v>8000</v>
      </c>
      <c r="E32" s="42"/>
      <c r="F32" s="26">
        <f t="shared" si="0"/>
        <v>8000</v>
      </c>
      <c r="G32" s="42">
        <v>8000</v>
      </c>
      <c r="H32" s="41"/>
      <c r="J32" s="116"/>
      <c r="K32" s="116"/>
      <c r="O32" s="116"/>
    </row>
    <row r="33" spans="1:15" ht="38.25">
      <c r="A33" s="17">
        <v>3</v>
      </c>
      <c r="B33" s="39" t="s">
        <v>34</v>
      </c>
      <c r="C33" s="40" t="s">
        <v>32</v>
      </c>
      <c r="D33" s="42">
        <v>5000</v>
      </c>
      <c r="E33" s="42"/>
      <c r="F33" s="26">
        <f t="shared" si="0"/>
        <v>5000</v>
      </c>
      <c r="G33" s="42">
        <v>5000</v>
      </c>
      <c r="H33" s="42"/>
      <c r="J33" s="116"/>
      <c r="K33" s="116"/>
      <c r="O33" s="116"/>
    </row>
    <row r="34" spans="1:15" s="16" customFormat="1" ht="15">
      <c r="A34" s="37"/>
      <c r="B34" s="34" t="s">
        <v>35</v>
      </c>
      <c r="C34" s="38">
        <v>66</v>
      </c>
      <c r="D34" s="129">
        <f>SUM(D35:D39)</f>
        <v>563000</v>
      </c>
      <c r="E34" s="129">
        <f>SUM(E35:E39)</f>
        <v>0</v>
      </c>
      <c r="F34" s="129">
        <f>SUM(F35:F39)</f>
        <v>563000</v>
      </c>
      <c r="G34" s="129">
        <f>SUM(G35:G39)</f>
        <v>563000</v>
      </c>
      <c r="H34" s="129">
        <f>SUM(H35:H39)</f>
        <v>0</v>
      </c>
      <c r="J34" s="116"/>
      <c r="K34" s="116"/>
      <c r="N34"/>
      <c r="O34" s="116"/>
    </row>
    <row r="35" spans="1:15" s="21" customFormat="1" ht="25.5">
      <c r="A35" s="23">
        <v>1</v>
      </c>
      <c r="B35" s="24" t="s">
        <v>36</v>
      </c>
      <c r="C35" s="25" t="s">
        <v>37</v>
      </c>
      <c r="D35" s="36">
        <v>100000</v>
      </c>
      <c r="E35" s="36"/>
      <c r="F35" s="26">
        <f t="shared" si="0"/>
        <v>100000</v>
      </c>
      <c r="G35" s="36">
        <v>100000</v>
      </c>
      <c r="H35" s="36"/>
      <c r="J35" s="116"/>
      <c r="K35" s="116"/>
      <c r="N35"/>
      <c r="O35" s="116"/>
    </row>
    <row r="36" spans="1:15" s="21" customFormat="1" ht="38.25">
      <c r="A36" s="23">
        <v>2</v>
      </c>
      <c r="B36" s="24" t="s">
        <v>38</v>
      </c>
      <c r="C36" s="25" t="s">
        <v>37</v>
      </c>
      <c r="D36" s="36">
        <v>80000</v>
      </c>
      <c r="E36" s="36"/>
      <c r="F36" s="26">
        <f t="shared" si="0"/>
        <v>80000</v>
      </c>
      <c r="G36" s="36">
        <v>80000</v>
      </c>
      <c r="H36" s="36"/>
      <c r="J36" s="116"/>
      <c r="K36" s="116"/>
      <c r="N36"/>
      <c r="O36" s="116"/>
    </row>
    <row r="37" spans="1:15" ht="38.25">
      <c r="A37" s="23">
        <v>3</v>
      </c>
      <c r="B37" s="24" t="s">
        <v>39</v>
      </c>
      <c r="C37" s="25" t="s">
        <v>37</v>
      </c>
      <c r="D37" s="130">
        <v>168000</v>
      </c>
      <c r="E37" s="130"/>
      <c r="F37" s="26">
        <f t="shared" si="0"/>
        <v>168000</v>
      </c>
      <c r="G37" s="36">
        <v>168000</v>
      </c>
      <c r="H37" s="36"/>
      <c r="J37" s="116"/>
      <c r="K37" s="116"/>
      <c r="O37" s="116"/>
    </row>
    <row r="38" spans="1:15" ht="38.25">
      <c r="A38" s="23">
        <v>4</v>
      </c>
      <c r="B38" s="24" t="s">
        <v>40</v>
      </c>
      <c r="C38" s="25" t="s">
        <v>37</v>
      </c>
      <c r="D38" s="130">
        <v>165000</v>
      </c>
      <c r="E38" s="130"/>
      <c r="F38" s="26">
        <f t="shared" si="0"/>
        <v>165000</v>
      </c>
      <c r="G38" s="36">
        <v>165000</v>
      </c>
      <c r="H38" s="36"/>
      <c r="J38" s="116"/>
      <c r="K38" s="116"/>
      <c r="O38" s="116"/>
    </row>
    <row r="39" spans="1:15" ht="15">
      <c r="A39" s="23">
        <v>5</v>
      </c>
      <c r="B39" s="28" t="s">
        <v>22</v>
      </c>
      <c r="C39" s="25" t="s">
        <v>37</v>
      </c>
      <c r="D39" s="130">
        <v>50000</v>
      </c>
      <c r="E39" s="130"/>
      <c r="F39" s="26">
        <f t="shared" si="0"/>
        <v>50000</v>
      </c>
      <c r="G39" s="131">
        <v>50000</v>
      </c>
      <c r="H39" s="36"/>
      <c r="J39" s="116"/>
      <c r="K39" s="116"/>
      <c r="O39" s="116"/>
    </row>
    <row r="40" spans="1:15" s="16" customFormat="1" ht="15">
      <c r="A40" s="33"/>
      <c r="B40" s="34" t="s">
        <v>41</v>
      </c>
      <c r="C40" s="35">
        <v>67</v>
      </c>
      <c r="D40" s="132">
        <f>SUM(D41:D47)</f>
        <v>1012000</v>
      </c>
      <c r="E40" s="132">
        <f>SUM(E41:E47)</f>
        <v>0</v>
      </c>
      <c r="F40" s="132">
        <f>SUM(F41:F47)</f>
        <v>1012000</v>
      </c>
      <c r="G40" s="132">
        <f>SUM(G41:G47)</f>
        <v>1012000</v>
      </c>
      <c r="H40" s="132">
        <f>SUM(H41:H47)</f>
        <v>0</v>
      </c>
      <c r="J40" s="116"/>
      <c r="K40" s="116"/>
      <c r="N40"/>
      <c r="O40" s="116"/>
    </row>
    <row r="41" spans="1:15" s="21" customFormat="1" ht="15">
      <c r="A41" s="23">
        <v>1</v>
      </c>
      <c r="B41" s="24" t="s">
        <v>42</v>
      </c>
      <c r="C41" s="25" t="s">
        <v>43</v>
      </c>
      <c r="D41" s="36">
        <v>141000</v>
      </c>
      <c r="E41" s="36"/>
      <c r="F41" s="26">
        <f t="shared" si="0"/>
        <v>141000</v>
      </c>
      <c r="G41" s="36">
        <v>141000</v>
      </c>
      <c r="H41" s="36"/>
      <c r="J41" s="116"/>
      <c r="K41" s="116"/>
      <c r="N41"/>
      <c r="O41" s="116"/>
    </row>
    <row r="42" spans="1:15" s="21" customFormat="1" ht="15">
      <c r="A42" s="23">
        <v>2</v>
      </c>
      <c r="B42" s="24" t="s">
        <v>44</v>
      </c>
      <c r="C42" s="25" t="s">
        <v>43</v>
      </c>
      <c r="D42" s="36">
        <v>168000</v>
      </c>
      <c r="E42" s="36"/>
      <c r="F42" s="26">
        <f t="shared" si="0"/>
        <v>168000</v>
      </c>
      <c r="G42" s="36">
        <v>168000</v>
      </c>
      <c r="H42" s="36"/>
      <c r="J42" s="116"/>
      <c r="K42" s="116"/>
      <c r="N42"/>
      <c r="O42" s="116"/>
    </row>
    <row r="43" spans="1:15" s="21" customFormat="1" ht="15">
      <c r="A43" s="23">
        <v>3</v>
      </c>
      <c r="B43" s="24" t="s">
        <v>45</v>
      </c>
      <c r="C43" s="25" t="s">
        <v>43</v>
      </c>
      <c r="D43" s="36">
        <v>300000</v>
      </c>
      <c r="E43" s="36"/>
      <c r="F43" s="26">
        <f t="shared" si="0"/>
        <v>300000</v>
      </c>
      <c r="G43" s="36">
        <v>300000</v>
      </c>
      <c r="H43" s="36"/>
      <c r="J43" s="116"/>
      <c r="K43" s="116"/>
      <c r="N43"/>
      <c r="O43" s="116"/>
    </row>
    <row r="44" spans="1:15" s="21" customFormat="1" ht="15">
      <c r="A44" s="23">
        <v>4</v>
      </c>
      <c r="B44" s="24" t="s">
        <v>46</v>
      </c>
      <c r="C44" s="25" t="s">
        <v>43</v>
      </c>
      <c r="D44" s="36">
        <v>168000</v>
      </c>
      <c r="E44" s="36"/>
      <c r="F44" s="26">
        <f t="shared" si="0"/>
        <v>168000</v>
      </c>
      <c r="G44" s="36">
        <v>168000</v>
      </c>
      <c r="H44" s="36"/>
      <c r="J44" s="116"/>
      <c r="K44" s="116"/>
      <c r="N44"/>
      <c r="O44" s="116"/>
    </row>
    <row r="45" spans="1:15" s="21" customFormat="1" ht="15">
      <c r="A45" s="17">
        <v>5</v>
      </c>
      <c r="B45" s="43" t="s">
        <v>47</v>
      </c>
      <c r="C45" s="44" t="s">
        <v>43</v>
      </c>
      <c r="D45" s="45">
        <v>85000</v>
      </c>
      <c r="E45" s="45"/>
      <c r="F45" s="26">
        <f t="shared" si="0"/>
        <v>85000</v>
      </c>
      <c r="G45" s="45">
        <v>85000</v>
      </c>
      <c r="H45" s="45"/>
      <c r="J45" s="116"/>
      <c r="K45" s="116"/>
      <c r="N45"/>
      <c r="O45" s="116"/>
    </row>
    <row r="46" spans="1:15" s="21" customFormat="1" ht="15">
      <c r="A46" s="23">
        <v>6</v>
      </c>
      <c r="B46" s="28" t="s">
        <v>22</v>
      </c>
      <c r="C46" s="25" t="s">
        <v>43</v>
      </c>
      <c r="D46" s="36">
        <v>50000</v>
      </c>
      <c r="E46" s="36"/>
      <c r="F46" s="26">
        <f t="shared" si="0"/>
        <v>50000</v>
      </c>
      <c r="G46" s="36">
        <v>50000</v>
      </c>
      <c r="H46" s="36"/>
      <c r="J46" s="116"/>
      <c r="K46" s="116"/>
      <c r="N46"/>
      <c r="O46" s="116"/>
    </row>
    <row r="47" spans="1:15" s="21" customFormat="1" ht="15">
      <c r="A47" s="23">
        <v>7</v>
      </c>
      <c r="B47" s="110" t="s">
        <v>351</v>
      </c>
      <c r="C47" s="113" t="s">
        <v>43</v>
      </c>
      <c r="D47" s="36">
        <v>100000</v>
      </c>
      <c r="E47" s="36"/>
      <c r="F47" s="26">
        <f>E47+D47</f>
        <v>100000</v>
      </c>
      <c r="G47" s="36">
        <v>100000</v>
      </c>
      <c r="H47" s="36"/>
      <c r="J47" s="116"/>
      <c r="K47" s="116"/>
      <c r="N47"/>
      <c r="O47" s="116"/>
    </row>
    <row r="48" spans="1:15" ht="15">
      <c r="A48" s="33"/>
      <c r="B48" s="34" t="s">
        <v>48</v>
      </c>
      <c r="C48" s="35">
        <v>74</v>
      </c>
      <c r="D48" s="132">
        <f>SUM(D49:D51)</f>
        <v>1640000</v>
      </c>
      <c r="E48" s="132">
        <f>SUM(E49:E51)</f>
        <v>0</v>
      </c>
      <c r="F48" s="132">
        <f>SUM(F49:F51)</f>
        <v>1640000</v>
      </c>
      <c r="G48" s="132">
        <f>SUM(G49:G51)</f>
        <v>1640000</v>
      </c>
      <c r="H48" s="132">
        <f>SUM(H49:H51)</f>
        <v>0</v>
      </c>
      <c r="J48" s="116"/>
      <c r="K48" s="116"/>
      <c r="O48" s="116"/>
    </row>
    <row r="49" spans="1:15" s="21" customFormat="1" ht="38.25">
      <c r="A49" s="23">
        <v>1</v>
      </c>
      <c r="B49" s="24" t="s">
        <v>49</v>
      </c>
      <c r="C49" s="25" t="s">
        <v>50</v>
      </c>
      <c r="D49" s="36">
        <v>149000</v>
      </c>
      <c r="E49" s="36"/>
      <c r="F49" s="26">
        <f t="shared" si="0"/>
        <v>149000</v>
      </c>
      <c r="G49" s="36">
        <v>149000</v>
      </c>
      <c r="H49" s="36"/>
      <c r="J49" s="116"/>
      <c r="K49" s="116"/>
      <c r="N49"/>
      <c r="O49" s="116"/>
    </row>
    <row r="50" spans="1:15" s="21" customFormat="1" ht="51">
      <c r="A50" s="23">
        <v>2</v>
      </c>
      <c r="B50" s="24" t="s">
        <v>51</v>
      </c>
      <c r="C50" s="25" t="s">
        <v>50</v>
      </c>
      <c r="D50" s="36">
        <v>3000</v>
      </c>
      <c r="E50" s="36"/>
      <c r="F50" s="26">
        <f t="shared" si="0"/>
        <v>3000</v>
      </c>
      <c r="G50" s="36">
        <v>3000</v>
      </c>
      <c r="H50" s="36"/>
      <c r="J50" s="116"/>
      <c r="K50" s="116"/>
      <c r="N50"/>
      <c r="O50" s="116"/>
    </row>
    <row r="51" spans="1:15" s="21" customFormat="1" ht="38.25">
      <c r="A51" s="23">
        <v>3</v>
      </c>
      <c r="B51" s="24" t="s">
        <v>52</v>
      </c>
      <c r="C51" s="25" t="s">
        <v>50</v>
      </c>
      <c r="D51" s="36">
        <v>1488000</v>
      </c>
      <c r="E51" s="36"/>
      <c r="F51" s="26">
        <f t="shared" si="0"/>
        <v>1488000</v>
      </c>
      <c r="G51" s="26">
        <v>1488000</v>
      </c>
      <c r="H51" s="36"/>
      <c r="J51" s="116"/>
      <c r="K51" s="116"/>
      <c r="N51"/>
      <c r="O51" s="116"/>
    </row>
    <row r="52" spans="1:15" s="16" customFormat="1" ht="15">
      <c r="A52" s="37"/>
      <c r="B52" s="34" t="s">
        <v>53</v>
      </c>
      <c r="C52" s="38">
        <v>84</v>
      </c>
      <c r="D52" s="129">
        <f>D53+D67</f>
        <v>48816999.703999996</v>
      </c>
      <c r="E52" s="129">
        <f>E53+E67</f>
        <v>-8818000</v>
      </c>
      <c r="F52" s="129">
        <f>F53+F67</f>
        <v>39998999.703999996</v>
      </c>
      <c r="G52" s="129">
        <f>G53+G67</f>
        <v>39999000</v>
      </c>
      <c r="H52" s="129">
        <f>H53+H67</f>
        <v>0</v>
      </c>
      <c r="J52" s="116"/>
      <c r="K52" s="116"/>
      <c r="N52"/>
      <c r="O52" s="116"/>
    </row>
    <row r="53" spans="1:15" s="16" customFormat="1" ht="15">
      <c r="A53" s="37"/>
      <c r="B53" s="46" t="s">
        <v>54</v>
      </c>
      <c r="C53" s="38">
        <v>84</v>
      </c>
      <c r="D53" s="129">
        <f>SUM(D54:D66)</f>
        <v>48514999.703999996</v>
      </c>
      <c r="E53" s="129">
        <f>SUM(E54:E66)</f>
        <v>-8818000</v>
      </c>
      <c r="F53" s="129">
        <f>SUM(F54:F66)</f>
        <v>39696999.703999996</v>
      </c>
      <c r="G53" s="129">
        <f>SUM(G54:G66)</f>
        <v>39697000</v>
      </c>
      <c r="H53" s="129">
        <f>SUM(H54:H66)</f>
        <v>0</v>
      </c>
      <c r="J53" s="116"/>
      <c r="K53" s="116"/>
      <c r="N53"/>
      <c r="O53" s="116"/>
    </row>
    <row r="54" spans="1:15" s="21" customFormat="1" ht="15">
      <c r="A54" s="19">
        <v>1</v>
      </c>
      <c r="B54" s="47" t="s">
        <v>55</v>
      </c>
      <c r="C54" s="25" t="s">
        <v>56</v>
      </c>
      <c r="D54" s="36">
        <v>1435000</v>
      </c>
      <c r="E54" s="36"/>
      <c r="F54" s="26">
        <f aca="true" t="shared" si="1" ref="F54:F71">D54+E54</f>
        <v>1435000</v>
      </c>
      <c r="G54" s="36">
        <v>1435000</v>
      </c>
      <c r="H54" s="45"/>
      <c r="J54" s="116"/>
      <c r="K54" s="116"/>
      <c r="N54"/>
      <c r="O54" s="116"/>
    </row>
    <row r="55" spans="1:15" s="21" customFormat="1" ht="15">
      <c r="A55" s="19">
        <v>2</v>
      </c>
      <c r="B55" s="47" t="s">
        <v>57</v>
      </c>
      <c r="C55" s="25" t="s">
        <v>56</v>
      </c>
      <c r="D55" s="36">
        <v>1039000</v>
      </c>
      <c r="E55" s="36"/>
      <c r="F55" s="26">
        <f t="shared" si="1"/>
        <v>1039000</v>
      </c>
      <c r="G55" s="36">
        <v>1039000</v>
      </c>
      <c r="H55" s="45"/>
      <c r="J55" s="116"/>
      <c r="K55" s="116"/>
      <c r="N55"/>
      <c r="O55" s="116"/>
    </row>
    <row r="56" spans="1:15" s="21" customFormat="1" ht="15">
      <c r="A56" s="19">
        <v>3</v>
      </c>
      <c r="B56" s="47" t="s">
        <v>58</v>
      </c>
      <c r="C56" s="25" t="s">
        <v>56</v>
      </c>
      <c r="D56" s="36">
        <v>526000</v>
      </c>
      <c r="E56" s="36"/>
      <c r="F56" s="26">
        <f t="shared" si="1"/>
        <v>526000</v>
      </c>
      <c r="G56" s="36">
        <v>526000</v>
      </c>
      <c r="H56" s="45"/>
      <c r="J56" s="116"/>
      <c r="K56" s="116"/>
      <c r="N56"/>
      <c r="O56" s="116"/>
    </row>
    <row r="57" spans="1:15" s="21" customFormat="1" ht="15">
      <c r="A57" s="19">
        <v>4</v>
      </c>
      <c r="B57" s="47" t="s">
        <v>59</v>
      </c>
      <c r="C57" s="23" t="s">
        <v>56</v>
      </c>
      <c r="D57" s="36">
        <v>157000</v>
      </c>
      <c r="E57" s="36"/>
      <c r="F57" s="26">
        <f t="shared" si="1"/>
        <v>157000</v>
      </c>
      <c r="G57" s="36">
        <v>157000</v>
      </c>
      <c r="H57" s="45"/>
      <c r="J57" s="116"/>
      <c r="K57" s="116"/>
      <c r="N57"/>
      <c r="O57" s="116"/>
    </row>
    <row r="58" spans="1:15" s="21" customFormat="1" ht="15">
      <c r="A58" s="19">
        <v>5</v>
      </c>
      <c r="B58" s="47" t="s">
        <v>60</v>
      </c>
      <c r="C58" s="23" t="s">
        <v>56</v>
      </c>
      <c r="D58" s="36">
        <v>71000</v>
      </c>
      <c r="E58" s="36">
        <v>89000</v>
      </c>
      <c r="F58" s="26">
        <f t="shared" si="1"/>
        <v>160000</v>
      </c>
      <c r="G58" s="36">
        <v>160000</v>
      </c>
      <c r="H58" s="45"/>
      <c r="J58" s="116"/>
      <c r="K58" s="116"/>
      <c r="N58"/>
      <c r="O58" s="116"/>
    </row>
    <row r="59" spans="1:15" s="21" customFormat="1" ht="15">
      <c r="A59" s="19">
        <v>6</v>
      </c>
      <c r="B59" s="47" t="s">
        <v>61</v>
      </c>
      <c r="C59" s="23" t="s">
        <v>56</v>
      </c>
      <c r="D59" s="36">
        <v>6000</v>
      </c>
      <c r="E59" s="36"/>
      <c r="F59" s="26">
        <f t="shared" si="1"/>
        <v>6000</v>
      </c>
      <c r="G59" s="36">
        <v>6000</v>
      </c>
      <c r="H59" s="45"/>
      <c r="J59" s="116"/>
      <c r="K59" s="116"/>
      <c r="N59"/>
      <c r="O59" s="116"/>
    </row>
    <row r="60" spans="1:15" s="21" customFormat="1" ht="25.5">
      <c r="A60" s="19">
        <v>7</v>
      </c>
      <c r="B60" s="28" t="s">
        <v>62</v>
      </c>
      <c r="C60" s="23" t="s">
        <v>56</v>
      </c>
      <c r="D60" s="36">
        <v>168000</v>
      </c>
      <c r="E60" s="36"/>
      <c r="F60" s="26">
        <f t="shared" si="1"/>
        <v>168000</v>
      </c>
      <c r="G60" s="36">
        <v>168000</v>
      </c>
      <c r="H60" s="36"/>
      <c r="J60" s="116"/>
      <c r="K60" s="116"/>
      <c r="N60"/>
      <c r="O60" s="116"/>
    </row>
    <row r="61" spans="1:15" s="21" customFormat="1" ht="25.5">
      <c r="A61" s="19">
        <v>8</v>
      </c>
      <c r="B61" s="110" t="s">
        <v>63</v>
      </c>
      <c r="C61" s="23" t="s">
        <v>56</v>
      </c>
      <c r="D61" s="36">
        <v>0</v>
      </c>
      <c r="E61" s="36"/>
      <c r="F61" s="26">
        <f t="shared" si="1"/>
        <v>0</v>
      </c>
      <c r="G61" s="36">
        <v>0</v>
      </c>
      <c r="H61" s="36"/>
      <c r="J61" s="116"/>
      <c r="K61" s="116"/>
      <c r="N61"/>
      <c r="O61" s="116"/>
    </row>
    <row r="62" spans="1:15" s="21" customFormat="1" ht="15">
      <c r="A62" s="19">
        <v>9</v>
      </c>
      <c r="B62" s="28" t="s">
        <v>22</v>
      </c>
      <c r="C62" s="23" t="s">
        <v>56</v>
      </c>
      <c r="D62" s="36">
        <v>38000</v>
      </c>
      <c r="E62" s="36"/>
      <c r="F62" s="26">
        <f t="shared" si="1"/>
        <v>38000</v>
      </c>
      <c r="G62" s="131">
        <v>38000</v>
      </c>
      <c r="H62" s="36"/>
      <c r="J62" s="116"/>
      <c r="K62" s="116"/>
      <c r="N62"/>
      <c r="O62" s="116"/>
    </row>
    <row r="63" spans="1:15" s="21" customFormat="1" ht="15">
      <c r="A63" s="19">
        <v>10</v>
      </c>
      <c r="B63" s="47" t="s">
        <v>64</v>
      </c>
      <c r="C63" s="23" t="s">
        <v>56</v>
      </c>
      <c r="D63" s="36">
        <v>74000</v>
      </c>
      <c r="E63" s="36"/>
      <c r="F63" s="26">
        <f t="shared" si="1"/>
        <v>74000</v>
      </c>
      <c r="G63" s="36">
        <v>74000</v>
      </c>
      <c r="H63" s="45"/>
      <c r="J63" s="116"/>
      <c r="K63" s="116"/>
      <c r="N63"/>
      <c r="O63" s="116"/>
    </row>
    <row r="64" spans="1:15" s="48" customFormat="1" ht="15">
      <c r="A64" s="19">
        <v>11</v>
      </c>
      <c r="B64" s="47" t="s">
        <v>65</v>
      </c>
      <c r="C64" s="17">
        <v>84</v>
      </c>
      <c r="D64" s="26">
        <v>41200999.703999996</v>
      </c>
      <c r="E64" s="26">
        <v>-8907000</v>
      </c>
      <c r="F64" s="26">
        <f t="shared" si="1"/>
        <v>32293999.703999996</v>
      </c>
      <c r="G64" s="95">
        <v>32294000</v>
      </c>
      <c r="H64" s="26"/>
      <c r="J64" s="116"/>
      <c r="K64" s="116"/>
      <c r="N64"/>
      <c r="O64" s="116"/>
    </row>
    <row r="65" spans="1:15" s="48" customFormat="1" ht="25.5">
      <c r="A65" s="19">
        <v>12</v>
      </c>
      <c r="B65" s="47" t="s">
        <v>349</v>
      </c>
      <c r="C65" s="17" t="s">
        <v>347</v>
      </c>
      <c r="D65" s="26">
        <v>3100000</v>
      </c>
      <c r="E65" s="26"/>
      <c r="F65" s="26">
        <f t="shared" si="1"/>
        <v>3100000</v>
      </c>
      <c r="G65" s="95">
        <v>3100000</v>
      </c>
      <c r="H65" s="26"/>
      <c r="J65" s="116"/>
      <c r="K65" s="116"/>
      <c r="N65"/>
      <c r="O65" s="116"/>
    </row>
    <row r="66" spans="1:15" s="48" customFormat="1" ht="63.75">
      <c r="A66" s="19">
        <v>13</v>
      </c>
      <c r="B66" s="47" t="s">
        <v>348</v>
      </c>
      <c r="C66" s="17" t="s">
        <v>56</v>
      </c>
      <c r="D66" s="26">
        <v>700000</v>
      </c>
      <c r="E66" s="26"/>
      <c r="F66" s="26">
        <f t="shared" si="1"/>
        <v>700000</v>
      </c>
      <c r="G66" s="95">
        <v>700000</v>
      </c>
      <c r="H66" s="26"/>
      <c r="J66" s="116"/>
      <c r="K66" s="116"/>
      <c r="N66"/>
      <c r="O66" s="116"/>
    </row>
    <row r="67" spans="1:15" s="50" customFormat="1" ht="15">
      <c r="A67" s="37"/>
      <c r="B67" s="46" t="s">
        <v>66</v>
      </c>
      <c r="C67" s="49">
        <v>84</v>
      </c>
      <c r="D67" s="133">
        <f>D68+D69</f>
        <v>302000</v>
      </c>
      <c r="E67" s="133">
        <f>E68+E69</f>
        <v>0</v>
      </c>
      <c r="F67" s="26">
        <f>D67+E67</f>
        <v>302000</v>
      </c>
      <c r="G67" s="133">
        <f>G68+G69</f>
        <v>302000</v>
      </c>
      <c r="H67" s="133">
        <f>H68+H69</f>
        <v>0</v>
      </c>
      <c r="J67" s="116"/>
      <c r="K67" s="116"/>
      <c r="N67"/>
      <c r="O67" s="116"/>
    </row>
    <row r="68" spans="1:15" s="21" customFormat="1" ht="25.5">
      <c r="A68" s="19">
        <v>1</v>
      </c>
      <c r="B68" s="28" t="s">
        <v>67</v>
      </c>
      <c r="C68" s="25" t="s">
        <v>56</v>
      </c>
      <c r="D68" s="36">
        <f>SUM(G68:H68)</f>
        <v>134000</v>
      </c>
      <c r="E68" s="36"/>
      <c r="F68" s="26">
        <f t="shared" si="1"/>
        <v>134000</v>
      </c>
      <c r="G68" s="36">
        <v>134000</v>
      </c>
      <c r="H68" s="26"/>
      <c r="J68" s="116"/>
      <c r="K68" s="116"/>
      <c r="N68"/>
      <c r="O68" s="116"/>
    </row>
    <row r="69" spans="1:15" s="21" customFormat="1" ht="25.5">
      <c r="A69" s="19">
        <v>2</v>
      </c>
      <c r="B69" s="28" t="s">
        <v>68</v>
      </c>
      <c r="C69" s="25" t="s">
        <v>56</v>
      </c>
      <c r="D69" s="36">
        <f>SUM(G69:H69)</f>
        <v>168000</v>
      </c>
      <c r="E69" s="36"/>
      <c r="F69" s="26">
        <f t="shared" si="1"/>
        <v>168000</v>
      </c>
      <c r="G69" s="36">
        <v>168000</v>
      </c>
      <c r="H69" s="26"/>
      <c r="J69" s="116"/>
      <c r="K69" s="116"/>
      <c r="N69"/>
      <c r="O69" s="116"/>
    </row>
    <row r="70" spans="1:15" ht="25.5">
      <c r="A70" s="51"/>
      <c r="B70" s="52" t="s">
        <v>69</v>
      </c>
      <c r="C70" s="51" t="s">
        <v>70</v>
      </c>
      <c r="D70" s="128">
        <f>D71</f>
        <v>81000</v>
      </c>
      <c r="E70" s="128">
        <f>E71</f>
        <v>0</v>
      </c>
      <c r="F70" s="128">
        <f>F71</f>
        <v>81000</v>
      </c>
      <c r="G70" s="128">
        <f>G71</f>
        <v>81000</v>
      </c>
      <c r="H70" s="128">
        <f>H71</f>
        <v>0</v>
      </c>
      <c r="J70" s="116"/>
      <c r="K70" s="116"/>
      <c r="O70" s="116"/>
    </row>
    <row r="71" spans="1:15" s="21" customFormat="1" ht="15">
      <c r="A71" s="19">
        <v>1</v>
      </c>
      <c r="B71" s="28" t="s">
        <v>59</v>
      </c>
      <c r="C71" s="25" t="s">
        <v>30</v>
      </c>
      <c r="D71" s="36">
        <v>81000</v>
      </c>
      <c r="E71" s="36"/>
      <c r="F71" s="26">
        <f t="shared" si="1"/>
        <v>81000</v>
      </c>
      <c r="G71" s="36">
        <v>81000</v>
      </c>
      <c r="H71" s="26"/>
      <c r="J71" s="116"/>
      <c r="K71" s="116"/>
      <c r="N71"/>
      <c r="O71" s="116"/>
    </row>
    <row r="72" spans="1:15" ht="15">
      <c r="A72" s="53"/>
      <c r="B72" s="11" t="s">
        <v>71</v>
      </c>
      <c r="C72" s="53" t="s">
        <v>70</v>
      </c>
      <c r="D72" s="128">
        <f>SUM(D73:D83)</f>
        <v>238000</v>
      </c>
      <c r="E72" s="128">
        <f>SUM(E73:E83)</f>
        <v>64000</v>
      </c>
      <c r="F72" s="128">
        <f>SUM(F73:F83)</f>
        <v>302000</v>
      </c>
      <c r="G72" s="128">
        <f>SUM(G73:G83)</f>
        <v>302000</v>
      </c>
      <c r="H72" s="128">
        <f>SUM(H73:H81)</f>
        <v>0</v>
      </c>
      <c r="J72" s="116"/>
      <c r="K72" s="116"/>
      <c r="O72" s="116"/>
    </row>
    <row r="73" spans="1:15" ht="15">
      <c r="A73" s="17">
        <v>1</v>
      </c>
      <c r="B73" s="54" t="s">
        <v>72</v>
      </c>
      <c r="C73" s="17" t="s">
        <v>30</v>
      </c>
      <c r="D73" s="55">
        <v>75000</v>
      </c>
      <c r="E73" s="55"/>
      <c r="F73" s="55">
        <f>E73+D73</f>
        <v>75000</v>
      </c>
      <c r="G73" s="55">
        <v>75000</v>
      </c>
      <c r="H73" s="55"/>
      <c r="J73" s="116"/>
      <c r="K73" s="116"/>
      <c r="O73" s="116"/>
    </row>
    <row r="74" spans="1:15" ht="15">
      <c r="A74" s="17">
        <v>2</v>
      </c>
      <c r="B74" s="54" t="s">
        <v>73</v>
      </c>
      <c r="C74" s="17" t="s">
        <v>30</v>
      </c>
      <c r="D74" s="55">
        <v>30000</v>
      </c>
      <c r="E74" s="55">
        <v>-3000</v>
      </c>
      <c r="F74" s="55">
        <f aca="true" t="shared" si="2" ref="F74:F83">E74+D74</f>
        <v>27000</v>
      </c>
      <c r="G74" s="55">
        <v>27000</v>
      </c>
      <c r="H74" s="55"/>
      <c r="J74" s="116"/>
      <c r="K74" s="116"/>
      <c r="O74" s="116"/>
    </row>
    <row r="75" spans="1:15" ht="15">
      <c r="A75" s="17">
        <v>3</v>
      </c>
      <c r="B75" s="54" t="s">
        <v>74</v>
      </c>
      <c r="C75" s="17" t="s">
        <v>30</v>
      </c>
      <c r="D75" s="55">
        <v>70000</v>
      </c>
      <c r="E75" s="55"/>
      <c r="F75" s="55">
        <f t="shared" si="2"/>
        <v>70000</v>
      </c>
      <c r="G75" s="55">
        <v>70000</v>
      </c>
      <c r="H75" s="55"/>
      <c r="J75" s="116"/>
      <c r="K75" s="116"/>
      <c r="O75" s="116"/>
    </row>
    <row r="76" spans="1:15" ht="15">
      <c r="A76" s="17">
        <v>4</v>
      </c>
      <c r="B76" s="54" t="s">
        <v>75</v>
      </c>
      <c r="C76" s="17" t="s">
        <v>30</v>
      </c>
      <c r="D76" s="55">
        <v>15000</v>
      </c>
      <c r="E76" s="55"/>
      <c r="F76" s="55">
        <f t="shared" si="2"/>
        <v>15000</v>
      </c>
      <c r="G76" s="55">
        <v>15000</v>
      </c>
      <c r="H76" s="55"/>
      <c r="J76" s="116"/>
      <c r="K76" s="116"/>
      <c r="O76" s="116"/>
    </row>
    <row r="77" spans="1:15" ht="15">
      <c r="A77" s="17">
        <v>5</v>
      </c>
      <c r="B77" s="54" t="s">
        <v>76</v>
      </c>
      <c r="C77" s="17" t="s">
        <v>30</v>
      </c>
      <c r="D77" s="55">
        <v>6000</v>
      </c>
      <c r="E77" s="55"/>
      <c r="F77" s="55">
        <f t="shared" si="2"/>
        <v>6000</v>
      </c>
      <c r="G77" s="55">
        <v>6000</v>
      </c>
      <c r="H77" s="55"/>
      <c r="J77" s="116"/>
      <c r="K77" s="116"/>
      <c r="O77" s="116"/>
    </row>
    <row r="78" spans="1:15" ht="15">
      <c r="A78" s="17">
        <v>6</v>
      </c>
      <c r="B78" s="54" t="s">
        <v>77</v>
      </c>
      <c r="C78" s="17" t="s">
        <v>30</v>
      </c>
      <c r="D78" s="55">
        <v>7000</v>
      </c>
      <c r="E78" s="55"/>
      <c r="F78" s="55">
        <f t="shared" si="2"/>
        <v>7000</v>
      </c>
      <c r="G78" s="55">
        <v>7000</v>
      </c>
      <c r="H78" s="55"/>
      <c r="J78" s="116"/>
      <c r="K78" s="116"/>
      <c r="O78" s="116"/>
    </row>
    <row r="79" spans="1:15" ht="15">
      <c r="A79" s="17">
        <v>7</v>
      </c>
      <c r="B79" s="54" t="s">
        <v>78</v>
      </c>
      <c r="C79" s="17" t="s">
        <v>30</v>
      </c>
      <c r="D79" s="55">
        <v>9000</v>
      </c>
      <c r="E79" s="55"/>
      <c r="F79" s="55">
        <f t="shared" si="2"/>
        <v>9000</v>
      </c>
      <c r="G79" s="55">
        <v>9000</v>
      </c>
      <c r="H79" s="55"/>
      <c r="J79" s="116"/>
      <c r="K79" s="116"/>
      <c r="O79" s="116"/>
    </row>
    <row r="80" spans="1:15" ht="15">
      <c r="A80" s="17">
        <v>8</v>
      </c>
      <c r="B80" s="54" t="s">
        <v>79</v>
      </c>
      <c r="C80" s="17" t="s">
        <v>30</v>
      </c>
      <c r="D80" s="55">
        <v>15000</v>
      </c>
      <c r="E80" s="55">
        <v>13000</v>
      </c>
      <c r="F80" s="55">
        <f t="shared" si="2"/>
        <v>28000</v>
      </c>
      <c r="G80" s="55">
        <v>28000</v>
      </c>
      <c r="H80" s="55"/>
      <c r="J80" s="116"/>
      <c r="K80" s="116"/>
      <c r="O80" s="116"/>
    </row>
    <row r="81" spans="1:15" ht="15">
      <c r="A81" s="17">
        <v>9</v>
      </c>
      <c r="B81" s="54" t="s">
        <v>80</v>
      </c>
      <c r="C81" s="17" t="s">
        <v>30</v>
      </c>
      <c r="D81" s="134">
        <v>11000</v>
      </c>
      <c r="E81" s="135"/>
      <c r="F81" s="55">
        <f t="shared" si="2"/>
        <v>11000</v>
      </c>
      <c r="G81" s="55">
        <v>11000</v>
      </c>
      <c r="H81" s="55"/>
      <c r="J81" s="116"/>
      <c r="K81" s="116"/>
      <c r="O81" s="116"/>
    </row>
    <row r="82" spans="1:15" ht="15">
      <c r="A82" s="17">
        <v>10</v>
      </c>
      <c r="B82" s="54" t="s">
        <v>392</v>
      </c>
      <c r="C82" s="17" t="s">
        <v>30</v>
      </c>
      <c r="D82" s="134"/>
      <c r="E82" s="136">
        <v>26000</v>
      </c>
      <c r="F82" s="55">
        <f t="shared" si="2"/>
        <v>26000</v>
      </c>
      <c r="G82" s="55">
        <v>26000</v>
      </c>
      <c r="H82" s="55"/>
      <c r="J82" s="116"/>
      <c r="K82" s="116"/>
      <c r="O82" s="116"/>
    </row>
    <row r="83" spans="1:15" ht="15">
      <c r="A83" s="17">
        <v>11</v>
      </c>
      <c r="B83" s="54" t="s">
        <v>393</v>
      </c>
      <c r="C83" s="17" t="s">
        <v>30</v>
      </c>
      <c r="D83" s="134"/>
      <c r="E83" s="136">
        <v>28000</v>
      </c>
      <c r="F83" s="55">
        <f t="shared" si="2"/>
        <v>28000</v>
      </c>
      <c r="G83" s="55">
        <v>28000</v>
      </c>
      <c r="H83" s="55"/>
      <c r="J83" s="116"/>
      <c r="K83" s="116"/>
      <c r="O83" s="116"/>
    </row>
    <row r="84" spans="1:15" ht="15">
      <c r="A84" s="56"/>
      <c r="B84" s="57" t="s">
        <v>81</v>
      </c>
      <c r="C84" s="58">
        <v>65</v>
      </c>
      <c r="D84" s="137">
        <f>D85+D99+D109</f>
        <v>420000</v>
      </c>
      <c r="E84" s="137">
        <f>E85+E99+E109</f>
        <v>5000</v>
      </c>
      <c r="F84" s="137">
        <f>F85+F99+F109</f>
        <v>425000</v>
      </c>
      <c r="G84" s="137">
        <f>G85+G99+G109</f>
        <v>425000</v>
      </c>
      <c r="H84" s="137">
        <f>H85+H99+H109</f>
        <v>0</v>
      </c>
      <c r="J84" s="116"/>
      <c r="K84" s="116"/>
      <c r="O84" s="116"/>
    </row>
    <row r="85" spans="1:15" ht="25.5">
      <c r="A85" s="59"/>
      <c r="B85" s="60" t="s">
        <v>82</v>
      </c>
      <c r="C85" s="59">
        <v>65</v>
      </c>
      <c r="D85" s="138">
        <f>SUM(D87:D98)</f>
        <v>100000</v>
      </c>
      <c r="E85" s="138">
        <f>SUM(E87:E98)</f>
        <v>-1000</v>
      </c>
      <c r="F85" s="138">
        <f>SUM(F87:F98)</f>
        <v>99000</v>
      </c>
      <c r="G85" s="138">
        <f>SUM(G87:G98)</f>
        <v>99000</v>
      </c>
      <c r="H85" s="138">
        <f>SUM(H87:H98)</f>
        <v>0</v>
      </c>
      <c r="J85" s="116"/>
      <c r="K85" s="116"/>
      <c r="O85" s="116"/>
    </row>
    <row r="86" spans="1:15" ht="25.5">
      <c r="A86" s="17">
        <v>1</v>
      </c>
      <c r="B86" s="54" t="s">
        <v>83</v>
      </c>
      <c r="C86" s="17" t="s">
        <v>84</v>
      </c>
      <c r="D86" s="55">
        <v>100000</v>
      </c>
      <c r="E86" s="55">
        <v>-1000</v>
      </c>
      <c r="F86" s="55">
        <f aca="true" t="shared" si="3" ref="F86:F114">E86+D86</f>
        <v>99000</v>
      </c>
      <c r="G86" s="55">
        <f>SUM(G87:G98)</f>
        <v>99000</v>
      </c>
      <c r="H86" s="55">
        <f>SUM(H87:H98)</f>
        <v>0</v>
      </c>
      <c r="J86" s="116"/>
      <c r="K86" s="116"/>
      <c r="O86" s="116"/>
    </row>
    <row r="87" spans="1:15" ht="15">
      <c r="A87" s="61" t="s">
        <v>85</v>
      </c>
      <c r="B87" s="54" t="s">
        <v>86</v>
      </c>
      <c r="C87" s="17" t="s">
        <v>84</v>
      </c>
      <c r="D87" s="55">
        <v>2200</v>
      </c>
      <c r="E87" s="55"/>
      <c r="F87" s="55">
        <f t="shared" si="3"/>
        <v>2200</v>
      </c>
      <c r="G87" s="55">
        <v>2200</v>
      </c>
      <c r="H87" s="55"/>
      <c r="J87" s="116"/>
      <c r="K87" s="116"/>
      <c r="O87" s="116"/>
    </row>
    <row r="88" spans="1:15" ht="15">
      <c r="A88" s="61" t="s">
        <v>87</v>
      </c>
      <c r="B88" s="54" t="s">
        <v>88</v>
      </c>
      <c r="C88" s="17" t="s">
        <v>84</v>
      </c>
      <c r="D88" s="55">
        <v>5520</v>
      </c>
      <c r="E88" s="55"/>
      <c r="F88" s="55">
        <f t="shared" si="3"/>
        <v>5520</v>
      </c>
      <c r="G88" s="55">
        <v>5520</v>
      </c>
      <c r="H88" s="55"/>
      <c r="J88" s="116"/>
      <c r="K88" s="116"/>
      <c r="O88" s="116"/>
    </row>
    <row r="89" spans="1:15" ht="15">
      <c r="A89" s="61" t="s">
        <v>89</v>
      </c>
      <c r="B89" s="54" t="s">
        <v>90</v>
      </c>
      <c r="C89" s="17" t="s">
        <v>84</v>
      </c>
      <c r="D89" s="55">
        <v>3800</v>
      </c>
      <c r="E89" s="55"/>
      <c r="F89" s="55">
        <f t="shared" si="3"/>
        <v>3800</v>
      </c>
      <c r="G89" s="55">
        <v>3800</v>
      </c>
      <c r="H89" s="55"/>
      <c r="J89" s="116"/>
      <c r="K89" s="116"/>
      <c r="O89" s="116"/>
    </row>
    <row r="90" spans="1:15" ht="15">
      <c r="A90" s="61" t="s">
        <v>91</v>
      </c>
      <c r="B90" s="54" t="s">
        <v>92</v>
      </c>
      <c r="C90" s="17" t="s">
        <v>84</v>
      </c>
      <c r="D90" s="55">
        <v>4400</v>
      </c>
      <c r="E90" s="55"/>
      <c r="F90" s="55">
        <f t="shared" si="3"/>
        <v>4400</v>
      </c>
      <c r="G90" s="55">
        <v>4400</v>
      </c>
      <c r="H90" s="55"/>
      <c r="J90" s="116"/>
      <c r="K90" s="116"/>
      <c r="O90" s="116"/>
    </row>
    <row r="91" spans="1:15" ht="15">
      <c r="A91" s="61" t="s">
        <v>93</v>
      </c>
      <c r="B91" s="54" t="s">
        <v>94</v>
      </c>
      <c r="C91" s="17" t="s">
        <v>84</v>
      </c>
      <c r="D91" s="55">
        <v>3360</v>
      </c>
      <c r="E91" s="55"/>
      <c r="F91" s="55">
        <f t="shared" si="3"/>
        <v>3360</v>
      </c>
      <c r="G91" s="55">
        <v>3360</v>
      </c>
      <c r="H91" s="55"/>
      <c r="J91" s="116"/>
      <c r="K91" s="116"/>
      <c r="O91" s="116"/>
    </row>
    <row r="92" spans="1:15" ht="15">
      <c r="A92" s="61" t="s">
        <v>95</v>
      </c>
      <c r="B92" s="54" t="s">
        <v>96</v>
      </c>
      <c r="C92" s="17" t="s">
        <v>84</v>
      </c>
      <c r="D92" s="55">
        <v>4550</v>
      </c>
      <c r="E92" s="55"/>
      <c r="F92" s="55">
        <f t="shared" si="3"/>
        <v>4550</v>
      </c>
      <c r="G92" s="55">
        <v>4550</v>
      </c>
      <c r="H92" s="55"/>
      <c r="J92" s="116"/>
      <c r="K92" s="116"/>
      <c r="O92" s="116"/>
    </row>
    <row r="93" spans="1:15" ht="15">
      <c r="A93" s="61" t="s">
        <v>97</v>
      </c>
      <c r="B93" s="54" t="s">
        <v>98</v>
      </c>
      <c r="C93" s="17" t="s">
        <v>84</v>
      </c>
      <c r="D93" s="55">
        <v>14000</v>
      </c>
      <c r="E93" s="55"/>
      <c r="F93" s="55">
        <f t="shared" si="3"/>
        <v>14000</v>
      </c>
      <c r="G93" s="55">
        <v>14000</v>
      </c>
      <c r="H93" s="55"/>
      <c r="J93" s="116"/>
      <c r="K93" s="116"/>
      <c r="O93" s="116"/>
    </row>
    <row r="94" spans="1:15" ht="15">
      <c r="A94" s="61" t="s">
        <v>99</v>
      </c>
      <c r="B94" s="54" t="s">
        <v>100</v>
      </c>
      <c r="C94" s="17" t="s">
        <v>84</v>
      </c>
      <c r="D94" s="55">
        <v>18500</v>
      </c>
      <c r="E94" s="55"/>
      <c r="F94" s="55">
        <f t="shared" si="3"/>
        <v>18500</v>
      </c>
      <c r="G94" s="55">
        <v>18500</v>
      </c>
      <c r="H94" s="55"/>
      <c r="J94" s="116"/>
      <c r="K94" s="116"/>
      <c r="O94" s="116"/>
    </row>
    <row r="95" spans="1:15" ht="15">
      <c r="A95" s="61" t="s">
        <v>101</v>
      </c>
      <c r="B95" s="54" t="s">
        <v>102</v>
      </c>
      <c r="C95" s="17" t="s">
        <v>84</v>
      </c>
      <c r="D95" s="55">
        <v>2250</v>
      </c>
      <c r="E95" s="55"/>
      <c r="F95" s="55">
        <f t="shared" si="3"/>
        <v>2250</v>
      </c>
      <c r="G95" s="55">
        <v>2250</v>
      </c>
      <c r="H95" s="55"/>
      <c r="J95" s="116"/>
      <c r="K95" s="116"/>
      <c r="O95" s="116"/>
    </row>
    <row r="96" spans="1:15" ht="15">
      <c r="A96" s="61" t="s">
        <v>103</v>
      </c>
      <c r="B96" s="54" t="s">
        <v>104</v>
      </c>
      <c r="C96" s="17" t="s">
        <v>84</v>
      </c>
      <c r="D96" s="55">
        <v>4000</v>
      </c>
      <c r="E96" s="55"/>
      <c r="F96" s="55">
        <f t="shared" si="3"/>
        <v>4000</v>
      </c>
      <c r="G96" s="55">
        <v>4000</v>
      </c>
      <c r="H96" s="55"/>
      <c r="J96" s="116"/>
      <c r="K96" s="116"/>
      <c r="O96" s="116"/>
    </row>
    <row r="97" spans="1:15" ht="15">
      <c r="A97" s="61" t="s">
        <v>105</v>
      </c>
      <c r="B97" s="54" t="s">
        <v>106</v>
      </c>
      <c r="C97" s="17" t="s">
        <v>84</v>
      </c>
      <c r="D97" s="55">
        <v>1020</v>
      </c>
      <c r="E97" s="55"/>
      <c r="F97" s="55">
        <f t="shared" si="3"/>
        <v>1020</v>
      </c>
      <c r="G97" s="55">
        <v>1020</v>
      </c>
      <c r="H97" s="55"/>
      <c r="J97" s="116"/>
      <c r="K97" s="116"/>
      <c r="O97" s="116"/>
    </row>
    <row r="98" spans="1:15" ht="15">
      <c r="A98" s="61" t="s">
        <v>107</v>
      </c>
      <c r="B98" s="54" t="s">
        <v>108</v>
      </c>
      <c r="C98" s="17" t="s">
        <v>84</v>
      </c>
      <c r="D98" s="55">
        <v>36400</v>
      </c>
      <c r="E98" s="55">
        <v>-1000</v>
      </c>
      <c r="F98" s="55">
        <f t="shared" si="3"/>
        <v>35400</v>
      </c>
      <c r="G98" s="55">
        <v>35400</v>
      </c>
      <c r="H98" s="55"/>
      <c r="J98" s="116"/>
      <c r="K98" s="116"/>
      <c r="O98" s="116"/>
    </row>
    <row r="99" spans="1:15" ht="25.5">
      <c r="A99" s="59"/>
      <c r="B99" s="60" t="s">
        <v>109</v>
      </c>
      <c r="C99" s="59">
        <v>65</v>
      </c>
      <c r="D99" s="138">
        <f>SUM(D100:D108)</f>
        <v>268000</v>
      </c>
      <c r="E99" s="138">
        <f>SUM(E100:E108)</f>
        <v>6000</v>
      </c>
      <c r="F99" s="138">
        <f>SUM(F100:F108)</f>
        <v>274000</v>
      </c>
      <c r="G99" s="138">
        <f>SUM(G100:G108)</f>
        <v>274000</v>
      </c>
      <c r="H99" s="138">
        <f>SUM(H100:H108)</f>
        <v>0</v>
      </c>
      <c r="J99" s="116"/>
      <c r="K99" s="116"/>
      <c r="O99" s="116"/>
    </row>
    <row r="100" spans="1:15" ht="15">
      <c r="A100" s="17">
        <v>1</v>
      </c>
      <c r="B100" s="54" t="s">
        <v>110</v>
      </c>
      <c r="C100" s="17" t="s">
        <v>84</v>
      </c>
      <c r="D100" s="55">
        <v>160000</v>
      </c>
      <c r="E100" s="55"/>
      <c r="F100" s="55">
        <f t="shared" si="3"/>
        <v>160000</v>
      </c>
      <c r="G100" s="55">
        <v>160000</v>
      </c>
      <c r="H100" s="55"/>
      <c r="J100" s="116"/>
      <c r="K100" s="116"/>
      <c r="O100" s="116"/>
    </row>
    <row r="101" spans="1:15" ht="15">
      <c r="A101" s="17">
        <v>2</v>
      </c>
      <c r="B101" s="54" t="s">
        <v>111</v>
      </c>
      <c r="C101" s="17" t="s">
        <v>84</v>
      </c>
      <c r="D101" s="55">
        <v>6000</v>
      </c>
      <c r="E101" s="55"/>
      <c r="F101" s="55">
        <f t="shared" si="3"/>
        <v>6000</v>
      </c>
      <c r="G101" s="45">
        <v>6000</v>
      </c>
      <c r="H101" s="55"/>
      <c r="J101" s="116"/>
      <c r="K101" s="116"/>
      <c r="O101" s="116"/>
    </row>
    <row r="102" spans="1:15" ht="15">
      <c r="A102" s="17">
        <v>3</v>
      </c>
      <c r="B102" s="54" t="s">
        <v>112</v>
      </c>
      <c r="C102" s="17" t="s">
        <v>84</v>
      </c>
      <c r="D102" s="55">
        <v>3000</v>
      </c>
      <c r="E102" s="55"/>
      <c r="F102" s="55">
        <f t="shared" si="3"/>
        <v>3000</v>
      </c>
      <c r="G102" s="45">
        <v>3000</v>
      </c>
      <c r="H102" s="55"/>
      <c r="J102" s="116"/>
      <c r="K102" s="116"/>
      <c r="O102" s="116"/>
    </row>
    <row r="103" spans="1:15" ht="15">
      <c r="A103" s="17">
        <v>4</v>
      </c>
      <c r="B103" s="54" t="s">
        <v>113</v>
      </c>
      <c r="C103" s="17" t="s">
        <v>84</v>
      </c>
      <c r="D103" s="55">
        <v>6000</v>
      </c>
      <c r="E103" s="55"/>
      <c r="F103" s="55">
        <f t="shared" si="3"/>
        <v>6000</v>
      </c>
      <c r="G103" s="45">
        <v>6000</v>
      </c>
      <c r="H103" s="55"/>
      <c r="J103" s="116"/>
      <c r="K103" s="116"/>
      <c r="O103" s="116"/>
    </row>
    <row r="104" spans="1:15" ht="15">
      <c r="A104" s="17">
        <v>5</v>
      </c>
      <c r="B104" s="54" t="s">
        <v>114</v>
      </c>
      <c r="C104" s="17" t="s">
        <v>84</v>
      </c>
      <c r="D104" s="55">
        <v>5000</v>
      </c>
      <c r="E104" s="55"/>
      <c r="F104" s="55">
        <f t="shared" si="3"/>
        <v>5000</v>
      </c>
      <c r="G104" s="45">
        <v>5000</v>
      </c>
      <c r="H104" s="55"/>
      <c r="J104" s="116"/>
      <c r="K104" s="116"/>
      <c r="O104" s="116"/>
    </row>
    <row r="105" spans="1:15" ht="15">
      <c r="A105" s="17">
        <v>6</v>
      </c>
      <c r="B105" s="54" t="s">
        <v>115</v>
      </c>
      <c r="C105" s="17" t="s">
        <v>84</v>
      </c>
      <c r="D105" s="55">
        <v>500</v>
      </c>
      <c r="E105" s="55"/>
      <c r="F105" s="55">
        <f t="shared" si="3"/>
        <v>500</v>
      </c>
      <c r="G105" s="45">
        <v>500</v>
      </c>
      <c r="H105" s="55"/>
      <c r="J105" s="116"/>
      <c r="K105" s="116"/>
      <c r="O105" s="116"/>
    </row>
    <row r="106" spans="1:15" ht="15">
      <c r="A106" s="17">
        <v>7</v>
      </c>
      <c r="B106" s="54" t="s">
        <v>116</v>
      </c>
      <c r="C106" s="17" t="s">
        <v>84</v>
      </c>
      <c r="D106" s="55">
        <v>1500</v>
      </c>
      <c r="E106" s="55"/>
      <c r="F106" s="55">
        <f t="shared" si="3"/>
        <v>1500</v>
      </c>
      <c r="G106" s="45">
        <v>1500</v>
      </c>
      <c r="H106" s="55"/>
      <c r="J106" s="116"/>
      <c r="K106" s="116"/>
      <c r="O106" s="116"/>
    </row>
    <row r="107" spans="1:15" ht="25.5">
      <c r="A107" s="17">
        <v>8</v>
      </c>
      <c r="B107" s="54" t="s">
        <v>389</v>
      </c>
      <c r="C107" s="17" t="s">
        <v>84</v>
      </c>
      <c r="D107" s="55">
        <v>80000</v>
      </c>
      <c r="E107" s="55"/>
      <c r="F107" s="55">
        <f t="shared" si="3"/>
        <v>80000</v>
      </c>
      <c r="G107" s="55">
        <v>80000</v>
      </c>
      <c r="H107" s="55"/>
      <c r="J107" s="116"/>
      <c r="K107" s="116"/>
      <c r="O107" s="116"/>
    </row>
    <row r="108" spans="1:15" ht="15">
      <c r="A108" s="17">
        <v>9</v>
      </c>
      <c r="B108" s="54" t="s">
        <v>357</v>
      </c>
      <c r="C108" s="17" t="s">
        <v>84</v>
      </c>
      <c r="D108" s="55">
        <v>6000</v>
      </c>
      <c r="E108" s="55">
        <v>6000</v>
      </c>
      <c r="F108" s="55">
        <f t="shared" si="3"/>
        <v>12000</v>
      </c>
      <c r="G108" s="55">
        <v>12000</v>
      </c>
      <c r="H108" s="55"/>
      <c r="J108" s="116"/>
      <c r="K108" s="116"/>
      <c r="O108" s="116"/>
    </row>
    <row r="109" spans="1:15" ht="25.5">
      <c r="A109" s="59"/>
      <c r="B109" s="60" t="s">
        <v>117</v>
      </c>
      <c r="C109" s="59">
        <v>65</v>
      </c>
      <c r="D109" s="138">
        <f>SUM(D110:D114)</f>
        <v>52000</v>
      </c>
      <c r="E109" s="138">
        <f>SUM(E110:E114)</f>
        <v>0</v>
      </c>
      <c r="F109" s="138">
        <f>SUM(F110:F114)</f>
        <v>52000</v>
      </c>
      <c r="G109" s="138">
        <f>SUM(G110:G114)</f>
        <v>52000</v>
      </c>
      <c r="H109" s="138">
        <f>SUM(H110:H114)</f>
        <v>0</v>
      </c>
      <c r="J109" s="116"/>
      <c r="K109" s="116"/>
      <c r="O109" s="116"/>
    </row>
    <row r="110" spans="1:15" ht="25.5">
      <c r="A110" s="17">
        <v>1</v>
      </c>
      <c r="B110" s="54" t="s">
        <v>118</v>
      </c>
      <c r="C110" s="40" t="s">
        <v>84</v>
      </c>
      <c r="D110" s="55">
        <v>10000</v>
      </c>
      <c r="E110" s="55"/>
      <c r="F110" s="55">
        <f t="shared" si="3"/>
        <v>10000</v>
      </c>
      <c r="G110" s="55">
        <v>10000</v>
      </c>
      <c r="H110" s="55"/>
      <c r="J110" s="116"/>
      <c r="K110" s="116"/>
      <c r="O110" s="116"/>
    </row>
    <row r="111" spans="1:15" ht="15">
      <c r="A111" s="17">
        <v>2</v>
      </c>
      <c r="B111" s="54" t="s">
        <v>119</v>
      </c>
      <c r="C111" s="40" t="s">
        <v>84</v>
      </c>
      <c r="D111" s="55">
        <v>22000</v>
      </c>
      <c r="E111" s="55"/>
      <c r="F111" s="55">
        <f t="shared" si="3"/>
        <v>22000</v>
      </c>
      <c r="G111" s="55">
        <f>15000+7000</f>
        <v>22000</v>
      </c>
      <c r="H111" s="55"/>
      <c r="J111" s="116"/>
      <c r="K111" s="116"/>
      <c r="O111" s="116"/>
    </row>
    <row r="112" spans="1:15" ht="15">
      <c r="A112" s="17">
        <v>3</v>
      </c>
      <c r="B112" s="54" t="s">
        <v>120</v>
      </c>
      <c r="C112" s="40" t="s">
        <v>84</v>
      </c>
      <c r="D112" s="55">
        <v>10000</v>
      </c>
      <c r="E112" s="55"/>
      <c r="F112" s="55">
        <f t="shared" si="3"/>
        <v>10000</v>
      </c>
      <c r="G112" s="55">
        <v>10000</v>
      </c>
      <c r="H112" s="55"/>
      <c r="J112" s="116"/>
      <c r="K112" s="116"/>
      <c r="O112" s="116"/>
    </row>
    <row r="113" spans="1:15" ht="15">
      <c r="A113" s="19">
        <v>4</v>
      </c>
      <c r="B113" s="28" t="s">
        <v>121</v>
      </c>
      <c r="C113" s="23" t="s">
        <v>84</v>
      </c>
      <c r="D113" s="36">
        <v>6000</v>
      </c>
      <c r="E113" s="36"/>
      <c r="F113" s="55">
        <f t="shared" si="3"/>
        <v>6000</v>
      </c>
      <c r="G113" s="36">
        <v>6000</v>
      </c>
      <c r="H113" s="36"/>
      <c r="J113" s="116"/>
      <c r="K113" s="116"/>
      <c r="O113" s="116"/>
    </row>
    <row r="114" spans="1:15" ht="15">
      <c r="A114" s="17">
        <v>5</v>
      </c>
      <c r="B114" s="54" t="s">
        <v>122</v>
      </c>
      <c r="C114" s="40" t="s">
        <v>84</v>
      </c>
      <c r="D114" s="55">
        <v>4000</v>
      </c>
      <c r="E114" s="55"/>
      <c r="F114" s="55">
        <f t="shared" si="3"/>
        <v>4000</v>
      </c>
      <c r="G114" s="55">
        <v>4000</v>
      </c>
      <c r="H114" s="55"/>
      <c r="J114" s="116"/>
      <c r="K114" s="116"/>
      <c r="O114" s="116"/>
    </row>
    <row r="115" spans="1:15" ht="15">
      <c r="A115" s="62"/>
      <c r="B115" s="63" t="s">
        <v>123</v>
      </c>
      <c r="C115" s="64">
        <v>66</v>
      </c>
      <c r="D115" s="128">
        <f>D116+D184</f>
        <v>4722000</v>
      </c>
      <c r="E115" s="128">
        <f>E116+E184</f>
        <v>438000</v>
      </c>
      <c r="F115" s="128">
        <f>F116+F184</f>
        <v>5160000</v>
      </c>
      <c r="G115" s="128">
        <f>G116+G184</f>
        <v>4755000</v>
      </c>
      <c r="H115" s="128">
        <f>H116+H184</f>
        <v>405000</v>
      </c>
      <c r="J115" s="116"/>
      <c r="K115" s="116"/>
      <c r="O115" s="116"/>
    </row>
    <row r="116" spans="1:15" ht="15">
      <c r="A116" s="65"/>
      <c r="B116" s="66" t="s">
        <v>124</v>
      </c>
      <c r="C116" s="65">
        <v>66</v>
      </c>
      <c r="D116" s="139">
        <f>SUM(D117:D183)</f>
        <v>4045000</v>
      </c>
      <c r="E116" s="139">
        <f>SUM(E117:E183)</f>
        <v>0</v>
      </c>
      <c r="F116" s="139">
        <f>SUM(F117:F183)</f>
        <v>4045000</v>
      </c>
      <c r="G116" s="139">
        <f>SUM(G117:G183)</f>
        <v>3800000</v>
      </c>
      <c r="H116" s="139">
        <f>SUM(H117:H183)</f>
        <v>245000</v>
      </c>
      <c r="J116" s="116"/>
      <c r="K116" s="116"/>
      <c r="O116" s="116"/>
    </row>
    <row r="117" spans="1:15" ht="38.25">
      <c r="A117" s="67">
        <v>1</v>
      </c>
      <c r="B117" s="68" t="s">
        <v>125</v>
      </c>
      <c r="C117" s="67" t="s">
        <v>37</v>
      </c>
      <c r="D117" s="71">
        <v>120000</v>
      </c>
      <c r="E117" s="71"/>
      <c r="F117" s="55">
        <f aca="true" t="shared" si="4" ref="F117:F191">E117+D117</f>
        <v>120000</v>
      </c>
      <c r="G117" s="98">
        <v>120000</v>
      </c>
      <c r="H117" s="29"/>
      <c r="I117" s="116"/>
      <c r="J117" s="116"/>
      <c r="K117" s="116"/>
      <c r="O117" s="116"/>
    </row>
    <row r="118" spans="1:15" ht="25.5">
      <c r="A118" s="67">
        <v>2</v>
      </c>
      <c r="B118" s="69" t="s">
        <v>126</v>
      </c>
      <c r="C118" s="67" t="s">
        <v>37</v>
      </c>
      <c r="D118" s="71">
        <v>90000</v>
      </c>
      <c r="E118" s="71"/>
      <c r="F118" s="55">
        <f t="shared" si="4"/>
        <v>90000</v>
      </c>
      <c r="G118" s="98">
        <f>100000-10000</f>
        <v>90000</v>
      </c>
      <c r="H118" s="29"/>
      <c r="I118" s="116"/>
      <c r="J118" s="116"/>
      <c r="K118" s="116"/>
      <c r="O118" s="116"/>
    </row>
    <row r="119" spans="1:15" ht="25.5">
      <c r="A119" s="67">
        <v>3</v>
      </c>
      <c r="B119" s="69" t="s">
        <v>127</v>
      </c>
      <c r="C119" s="67" t="s">
        <v>37</v>
      </c>
      <c r="D119" s="71">
        <v>30000</v>
      </c>
      <c r="E119" s="71"/>
      <c r="F119" s="55">
        <f t="shared" si="4"/>
        <v>30000</v>
      </c>
      <c r="G119" s="98">
        <v>30000</v>
      </c>
      <c r="H119" s="29"/>
      <c r="I119" s="116"/>
      <c r="J119" s="116"/>
      <c r="K119" s="116"/>
      <c r="O119" s="116"/>
    </row>
    <row r="120" spans="1:15" ht="25.5">
      <c r="A120" s="67">
        <v>4</v>
      </c>
      <c r="B120" s="70" t="s">
        <v>128</v>
      </c>
      <c r="C120" s="67" t="s">
        <v>37</v>
      </c>
      <c r="D120" s="71">
        <v>60000</v>
      </c>
      <c r="E120" s="71"/>
      <c r="F120" s="55">
        <f t="shared" si="4"/>
        <v>60000</v>
      </c>
      <c r="G120" s="98">
        <v>60000</v>
      </c>
      <c r="H120" s="29"/>
      <c r="I120" s="116"/>
      <c r="J120" s="116"/>
      <c r="K120" s="116"/>
      <c r="O120" s="116"/>
    </row>
    <row r="121" spans="1:15" ht="25.5">
      <c r="A121" s="67">
        <v>5</v>
      </c>
      <c r="B121" s="24" t="s">
        <v>129</v>
      </c>
      <c r="C121" s="67" t="s">
        <v>37</v>
      </c>
      <c r="D121" s="71">
        <v>510000</v>
      </c>
      <c r="E121" s="71">
        <v>-50000</v>
      </c>
      <c r="F121" s="55">
        <f t="shared" si="4"/>
        <v>460000</v>
      </c>
      <c r="G121" s="98">
        <f>510000-50000</f>
        <v>460000</v>
      </c>
      <c r="H121" s="71"/>
      <c r="I121" s="116"/>
      <c r="J121" s="116"/>
      <c r="K121" s="116"/>
      <c r="O121" s="116"/>
    </row>
    <row r="122" spans="1:15" ht="25.5">
      <c r="A122" s="67">
        <v>6</v>
      </c>
      <c r="B122" s="24" t="s">
        <v>130</v>
      </c>
      <c r="C122" s="67" t="s">
        <v>37</v>
      </c>
      <c r="D122" s="71">
        <v>180000</v>
      </c>
      <c r="E122" s="71">
        <v>-26500</v>
      </c>
      <c r="F122" s="55">
        <f t="shared" si="4"/>
        <v>153500</v>
      </c>
      <c r="G122" s="98">
        <f>180000-26500</f>
        <v>153500</v>
      </c>
      <c r="H122" s="71"/>
      <c r="I122" s="116"/>
      <c r="J122" s="116"/>
      <c r="K122" s="116"/>
      <c r="O122" s="116"/>
    </row>
    <row r="123" spans="1:15" ht="15">
      <c r="A123" s="67">
        <v>7</v>
      </c>
      <c r="B123" s="24" t="s">
        <v>131</v>
      </c>
      <c r="C123" s="67" t="s">
        <v>37</v>
      </c>
      <c r="D123" s="71">
        <v>60000</v>
      </c>
      <c r="E123" s="71"/>
      <c r="F123" s="55">
        <f t="shared" si="4"/>
        <v>60000</v>
      </c>
      <c r="G123" s="98">
        <v>60000</v>
      </c>
      <c r="H123" s="71"/>
      <c r="I123" s="116"/>
      <c r="J123" s="116"/>
      <c r="K123" s="116"/>
      <c r="O123" s="116"/>
    </row>
    <row r="124" spans="1:15" ht="25.5">
      <c r="A124" s="67">
        <v>8</v>
      </c>
      <c r="B124" s="24" t="s">
        <v>132</v>
      </c>
      <c r="C124" s="67" t="s">
        <v>37</v>
      </c>
      <c r="D124" s="71">
        <v>50000</v>
      </c>
      <c r="E124" s="71">
        <v>-5900</v>
      </c>
      <c r="F124" s="55">
        <f t="shared" si="4"/>
        <v>44100</v>
      </c>
      <c r="G124" s="98">
        <f>50000-5900</f>
        <v>44100</v>
      </c>
      <c r="H124" s="71"/>
      <c r="I124" s="116"/>
      <c r="J124" s="116"/>
      <c r="K124" s="116"/>
      <c r="O124" s="116"/>
    </row>
    <row r="125" spans="1:15" ht="25.5">
      <c r="A125" s="67">
        <v>9</v>
      </c>
      <c r="B125" s="24" t="s">
        <v>133</v>
      </c>
      <c r="C125" s="67" t="s">
        <v>37</v>
      </c>
      <c r="D125" s="71">
        <v>52000</v>
      </c>
      <c r="E125" s="71"/>
      <c r="F125" s="55">
        <f t="shared" si="4"/>
        <v>52000</v>
      </c>
      <c r="G125" s="98">
        <v>52000</v>
      </c>
      <c r="H125" s="71"/>
      <c r="I125" s="116"/>
      <c r="J125" s="116"/>
      <c r="K125" s="116"/>
      <c r="O125" s="116"/>
    </row>
    <row r="126" spans="1:15" ht="25.5">
      <c r="A126" s="67">
        <v>10</v>
      </c>
      <c r="B126" s="24" t="s">
        <v>134</v>
      </c>
      <c r="C126" s="67" t="s">
        <v>37</v>
      </c>
      <c r="D126" s="71">
        <v>20000</v>
      </c>
      <c r="E126" s="71">
        <v>-20000</v>
      </c>
      <c r="F126" s="55">
        <f t="shared" si="4"/>
        <v>0</v>
      </c>
      <c r="G126" s="98">
        <f>20000-20000</f>
        <v>0</v>
      </c>
      <c r="H126" s="71"/>
      <c r="I126" s="116"/>
      <c r="J126" s="116"/>
      <c r="K126" s="116"/>
      <c r="O126" s="116"/>
    </row>
    <row r="127" spans="1:15" ht="15">
      <c r="A127" s="67">
        <v>11</v>
      </c>
      <c r="B127" s="24" t="s">
        <v>135</v>
      </c>
      <c r="C127" s="67" t="s">
        <v>37</v>
      </c>
      <c r="D127" s="71">
        <v>10000</v>
      </c>
      <c r="E127" s="71">
        <v>-10000</v>
      </c>
      <c r="F127" s="55">
        <f t="shared" si="4"/>
        <v>0</v>
      </c>
      <c r="G127" s="98">
        <f>10000-10000</f>
        <v>0</v>
      </c>
      <c r="H127" s="71"/>
      <c r="I127" s="116"/>
      <c r="J127" s="116"/>
      <c r="K127" s="116"/>
      <c r="O127" s="116"/>
    </row>
    <row r="128" spans="1:15" ht="25.5">
      <c r="A128" s="67">
        <v>12</v>
      </c>
      <c r="B128" s="24" t="s">
        <v>136</v>
      </c>
      <c r="C128" s="67" t="s">
        <v>37</v>
      </c>
      <c r="D128" s="71">
        <v>10000</v>
      </c>
      <c r="E128" s="71">
        <v>-3100</v>
      </c>
      <c r="F128" s="55">
        <f t="shared" si="4"/>
        <v>6900</v>
      </c>
      <c r="G128" s="98">
        <f>10000-3100</f>
        <v>6900</v>
      </c>
      <c r="H128" s="71"/>
      <c r="I128" s="116"/>
      <c r="J128" s="116"/>
      <c r="K128" s="116"/>
      <c r="O128" s="116"/>
    </row>
    <row r="129" spans="1:15" ht="15">
      <c r="A129" s="67">
        <v>13</v>
      </c>
      <c r="B129" s="24" t="s">
        <v>137</v>
      </c>
      <c r="C129" s="67" t="s">
        <v>37</v>
      </c>
      <c r="D129" s="71">
        <v>20000</v>
      </c>
      <c r="E129" s="71"/>
      <c r="F129" s="55">
        <f t="shared" si="4"/>
        <v>20000</v>
      </c>
      <c r="G129" s="98">
        <v>20000</v>
      </c>
      <c r="H129" s="71"/>
      <c r="I129" s="116"/>
      <c r="J129" s="116"/>
      <c r="K129" s="116"/>
      <c r="O129" s="116"/>
    </row>
    <row r="130" spans="1:15" ht="25.5">
      <c r="A130" s="67">
        <v>14</v>
      </c>
      <c r="B130" s="24" t="s">
        <v>138</v>
      </c>
      <c r="C130" s="67" t="s">
        <v>37</v>
      </c>
      <c r="D130" s="71">
        <v>222800</v>
      </c>
      <c r="E130" s="71">
        <v>-195300</v>
      </c>
      <c r="F130" s="55">
        <f t="shared" si="4"/>
        <v>27500</v>
      </c>
      <c r="G130" s="98">
        <f>222800-195300</f>
        <v>27500</v>
      </c>
      <c r="H130" s="71"/>
      <c r="I130" s="116"/>
      <c r="J130" s="116"/>
      <c r="K130" s="116"/>
      <c r="O130" s="116"/>
    </row>
    <row r="131" spans="1:15" ht="15">
      <c r="A131" s="67">
        <v>15</v>
      </c>
      <c r="B131" s="24" t="s">
        <v>139</v>
      </c>
      <c r="C131" s="67" t="s">
        <v>37</v>
      </c>
      <c r="D131" s="71">
        <v>35000</v>
      </c>
      <c r="E131" s="71"/>
      <c r="F131" s="55">
        <f t="shared" si="4"/>
        <v>35000</v>
      </c>
      <c r="G131" s="98">
        <v>35000</v>
      </c>
      <c r="H131" s="71"/>
      <c r="I131" s="116"/>
      <c r="J131" s="116"/>
      <c r="K131" s="116"/>
      <c r="O131" s="116"/>
    </row>
    <row r="132" spans="1:15" ht="25.5">
      <c r="A132" s="67">
        <v>16</v>
      </c>
      <c r="B132" s="24" t="s">
        <v>140</v>
      </c>
      <c r="C132" s="67" t="s">
        <v>37</v>
      </c>
      <c r="D132" s="71">
        <v>45000</v>
      </c>
      <c r="E132" s="71">
        <v>-2300</v>
      </c>
      <c r="F132" s="55">
        <f t="shared" si="4"/>
        <v>42700</v>
      </c>
      <c r="G132" s="98">
        <f>45000-2300</f>
        <v>42700</v>
      </c>
      <c r="H132" s="71"/>
      <c r="I132" s="116"/>
      <c r="J132" s="116"/>
      <c r="K132" s="116"/>
      <c r="O132" s="116"/>
    </row>
    <row r="133" spans="1:15" ht="15">
      <c r="A133" s="67">
        <v>17</v>
      </c>
      <c r="B133" s="24" t="s">
        <v>141</v>
      </c>
      <c r="C133" s="67" t="s">
        <v>37</v>
      </c>
      <c r="D133" s="71">
        <v>50000</v>
      </c>
      <c r="E133" s="71">
        <v>-50000</v>
      </c>
      <c r="F133" s="55">
        <f t="shared" si="4"/>
        <v>0</v>
      </c>
      <c r="G133" s="98">
        <f>50000-50000</f>
        <v>0</v>
      </c>
      <c r="H133" s="71"/>
      <c r="I133" s="116"/>
      <c r="J133" s="116"/>
      <c r="K133" s="116"/>
      <c r="O133" s="116"/>
    </row>
    <row r="134" spans="1:15" ht="15">
      <c r="A134" s="67">
        <v>18</v>
      </c>
      <c r="B134" s="24" t="s">
        <v>142</v>
      </c>
      <c r="C134" s="67" t="s">
        <v>37</v>
      </c>
      <c r="D134" s="71">
        <v>50000</v>
      </c>
      <c r="E134" s="71">
        <v>-18000</v>
      </c>
      <c r="F134" s="55">
        <f t="shared" si="4"/>
        <v>32000</v>
      </c>
      <c r="G134" s="98">
        <f>50000-18000</f>
        <v>32000</v>
      </c>
      <c r="H134" s="71"/>
      <c r="I134" s="116"/>
      <c r="J134" s="116"/>
      <c r="K134" s="116"/>
      <c r="O134" s="116"/>
    </row>
    <row r="135" spans="1:15" ht="25.5">
      <c r="A135" s="67">
        <v>19</v>
      </c>
      <c r="B135" s="24" t="s">
        <v>143</v>
      </c>
      <c r="C135" s="67" t="s">
        <v>37</v>
      </c>
      <c r="D135" s="71">
        <v>64000</v>
      </c>
      <c r="E135" s="71">
        <v>-24900</v>
      </c>
      <c r="F135" s="55">
        <f t="shared" si="4"/>
        <v>39100</v>
      </c>
      <c r="G135" s="98">
        <f>64000-24900</f>
        <v>39100</v>
      </c>
      <c r="H135" s="71"/>
      <c r="I135" s="116"/>
      <c r="J135" s="116"/>
      <c r="K135" s="116"/>
      <c r="O135" s="116"/>
    </row>
    <row r="136" spans="1:15" ht="25.5">
      <c r="A136" s="67">
        <v>20</v>
      </c>
      <c r="B136" s="24" t="s">
        <v>144</v>
      </c>
      <c r="C136" s="67" t="s">
        <v>37</v>
      </c>
      <c r="D136" s="71">
        <v>18000</v>
      </c>
      <c r="E136" s="71">
        <v>-1700</v>
      </c>
      <c r="F136" s="55">
        <f t="shared" si="4"/>
        <v>16300</v>
      </c>
      <c r="G136" s="98">
        <f>18000-1700</f>
        <v>16300</v>
      </c>
      <c r="H136" s="71"/>
      <c r="I136" s="116"/>
      <c r="J136" s="116"/>
      <c r="K136" s="116"/>
      <c r="O136" s="116"/>
    </row>
    <row r="137" spans="1:15" ht="38.25">
      <c r="A137" s="67">
        <v>21</v>
      </c>
      <c r="B137" s="24" t="s">
        <v>145</v>
      </c>
      <c r="C137" s="67" t="s">
        <v>37</v>
      </c>
      <c r="D137" s="71">
        <v>110000</v>
      </c>
      <c r="E137" s="71"/>
      <c r="F137" s="55">
        <f t="shared" si="4"/>
        <v>110000</v>
      </c>
      <c r="G137" s="98">
        <v>110000</v>
      </c>
      <c r="H137" s="71"/>
      <c r="I137" s="116"/>
      <c r="J137" s="116"/>
      <c r="K137" s="116"/>
      <c r="O137" s="116"/>
    </row>
    <row r="138" spans="1:15" ht="25.5">
      <c r="A138" s="67">
        <v>22</v>
      </c>
      <c r="B138" s="24" t="s">
        <v>146</v>
      </c>
      <c r="C138" s="67" t="s">
        <v>37</v>
      </c>
      <c r="D138" s="71">
        <v>50000</v>
      </c>
      <c r="E138" s="71"/>
      <c r="F138" s="55">
        <f t="shared" si="4"/>
        <v>50000</v>
      </c>
      <c r="G138" s="98">
        <v>50000</v>
      </c>
      <c r="H138" s="71"/>
      <c r="I138" s="116"/>
      <c r="J138" s="116"/>
      <c r="K138" s="116"/>
      <c r="O138" s="116"/>
    </row>
    <row r="139" spans="1:15" ht="15">
      <c r="A139" s="67">
        <v>23</v>
      </c>
      <c r="B139" s="24" t="s">
        <v>147</v>
      </c>
      <c r="C139" s="67" t="s">
        <v>37</v>
      </c>
      <c r="D139" s="71">
        <v>90000</v>
      </c>
      <c r="E139" s="71"/>
      <c r="F139" s="55">
        <f t="shared" si="4"/>
        <v>90000</v>
      </c>
      <c r="G139" s="98">
        <v>90000</v>
      </c>
      <c r="H139" s="71"/>
      <c r="I139" s="116"/>
      <c r="J139" s="116"/>
      <c r="K139" s="116"/>
      <c r="O139" s="116"/>
    </row>
    <row r="140" spans="1:15" ht="25.5">
      <c r="A140" s="67">
        <v>24</v>
      </c>
      <c r="B140" s="24" t="s">
        <v>148</v>
      </c>
      <c r="C140" s="67" t="s">
        <v>37</v>
      </c>
      <c r="D140" s="71">
        <v>45000</v>
      </c>
      <c r="E140" s="71"/>
      <c r="F140" s="55">
        <f t="shared" si="4"/>
        <v>45000</v>
      </c>
      <c r="G140" s="98">
        <v>45000</v>
      </c>
      <c r="H140" s="71"/>
      <c r="I140" s="116"/>
      <c r="J140" s="116"/>
      <c r="K140" s="116"/>
      <c r="O140" s="116"/>
    </row>
    <row r="141" spans="1:15" ht="25.5">
      <c r="A141" s="67">
        <v>25</v>
      </c>
      <c r="B141" s="24" t="s">
        <v>149</v>
      </c>
      <c r="C141" s="67" t="s">
        <v>37</v>
      </c>
      <c r="D141" s="71">
        <v>40000</v>
      </c>
      <c r="E141" s="71"/>
      <c r="F141" s="55">
        <f t="shared" si="4"/>
        <v>40000</v>
      </c>
      <c r="G141" s="98">
        <v>40000</v>
      </c>
      <c r="H141" s="71"/>
      <c r="I141" s="116"/>
      <c r="J141" s="116"/>
      <c r="K141" s="116"/>
      <c r="O141" s="116"/>
    </row>
    <row r="142" spans="1:15" ht="15">
      <c r="A142" s="67">
        <v>26</v>
      </c>
      <c r="B142" s="24" t="s">
        <v>150</v>
      </c>
      <c r="C142" s="67" t="s">
        <v>37</v>
      </c>
      <c r="D142" s="71">
        <v>30000</v>
      </c>
      <c r="E142" s="71"/>
      <c r="F142" s="55">
        <f t="shared" si="4"/>
        <v>30000</v>
      </c>
      <c r="G142" s="98">
        <v>30000</v>
      </c>
      <c r="H142" s="71"/>
      <c r="I142" s="116"/>
      <c r="J142" s="116"/>
      <c r="K142" s="116"/>
      <c r="O142" s="116"/>
    </row>
    <row r="143" spans="1:15" ht="15">
      <c r="A143" s="67">
        <v>27</v>
      </c>
      <c r="B143" s="24" t="s">
        <v>151</v>
      </c>
      <c r="C143" s="67" t="s">
        <v>37</v>
      </c>
      <c r="D143" s="71">
        <v>2700</v>
      </c>
      <c r="E143" s="71"/>
      <c r="F143" s="55">
        <f t="shared" si="4"/>
        <v>2700</v>
      </c>
      <c r="G143" s="98">
        <v>2700</v>
      </c>
      <c r="H143" s="71"/>
      <c r="I143" s="116"/>
      <c r="J143" s="116"/>
      <c r="K143" s="116"/>
      <c r="O143" s="116"/>
    </row>
    <row r="144" spans="1:15" ht="15">
      <c r="A144" s="67">
        <v>28</v>
      </c>
      <c r="B144" s="24" t="s">
        <v>152</v>
      </c>
      <c r="C144" s="67" t="s">
        <v>37</v>
      </c>
      <c r="D144" s="71">
        <v>20000</v>
      </c>
      <c r="E144" s="71"/>
      <c r="F144" s="55">
        <f t="shared" si="4"/>
        <v>20000</v>
      </c>
      <c r="G144" s="98">
        <v>20000</v>
      </c>
      <c r="H144" s="71"/>
      <c r="I144" s="116"/>
      <c r="J144" s="116"/>
      <c r="K144" s="116"/>
      <c r="O144" s="116"/>
    </row>
    <row r="145" spans="1:15" ht="15">
      <c r="A145" s="67">
        <v>29</v>
      </c>
      <c r="B145" s="24" t="s">
        <v>153</v>
      </c>
      <c r="C145" s="67" t="s">
        <v>37</v>
      </c>
      <c r="D145" s="71">
        <v>50000</v>
      </c>
      <c r="E145" s="71"/>
      <c r="F145" s="55">
        <f t="shared" si="4"/>
        <v>50000</v>
      </c>
      <c r="G145" s="98">
        <v>50000</v>
      </c>
      <c r="H145" s="71"/>
      <c r="I145" s="116"/>
      <c r="J145" s="116"/>
      <c r="K145" s="116"/>
      <c r="O145" s="116"/>
    </row>
    <row r="146" spans="1:15" ht="25.5">
      <c r="A146" s="67">
        <v>30</v>
      </c>
      <c r="B146" s="24" t="s">
        <v>154</v>
      </c>
      <c r="C146" s="67" t="s">
        <v>37</v>
      </c>
      <c r="D146" s="71">
        <v>10000</v>
      </c>
      <c r="E146" s="71"/>
      <c r="F146" s="55">
        <f t="shared" si="4"/>
        <v>10000</v>
      </c>
      <c r="G146" s="98">
        <v>10000</v>
      </c>
      <c r="H146" s="71"/>
      <c r="I146" s="116"/>
      <c r="J146" s="116"/>
      <c r="K146" s="116"/>
      <c r="O146" s="116"/>
    </row>
    <row r="147" spans="1:15" ht="25.5">
      <c r="A147" s="67">
        <v>31</v>
      </c>
      <c r="B147" s="24" t="s">
        <v>155</v>
      </c>
      <c r="C147" s="67" t="s">
        <v>37</v>
      </c>
      <c r="D147" s="71">
        <v>25000</v>
      </c>
      <c r="E147" s="71">
        <v>-25000</v>
      </c>
      <c r="F147" s="55">
        <f t="shared" si="4"/>
        <v>0</v>
      </c>
      <c r="G147" s="98">
        <f>25000-25000</f>
        <v>0</v>
      </c>
      <c r="H147" s="71"/>
      <c r="I147" s="116"/>
      <c r="J147" s="116"/>
      <c r="K147" s="116"/>
      <c r="O147" s="116"/>
    </row>
    <row r="148" spans="1:15" ht="25.5">
      <c r="A148" s="67">
        <v>32</v>
      </c>
      <c r="B148" s="24" t="s">
        <v>156</v>
      </c>
      <c r="C148" s="67" t="s">
        <v>37</v>
      </c>
      <c r="D148" s="71">
        <v>54000</v>
      </c>
      <c r="E148" s="71">
        <v>-29800</v>
      </c>
      <c r="F148" s="55">
        <f t="shared" si="4"/>
        <v>24200</v>
      </c>
      <c r="G148" s="98">
        <f>54000-29800</f>
        <v>24200</v>
      </c>
      <c r="H148" s="71"/>
      <c r="I148" s="116"/>
      <c r="J148" s="116"/>
      <c r="K148" s="116"/>
      <c r="O148" s="116"/>
    </row>
    <row r="149" spans="1:15" ht="15">
      <c r="A149" s="67">
        <v>33</v>
      </c>
      <c r="B149" s="24" t="s">
        <v>157</v>
      </c>
      <c r="C149" s="67" t="s">
        <v>37</v>
      </c>
      <c r="D149" s="71">
        <v>15000</v>
      </c>
      <c r="E149" s="71"/>
      <c r="F149" s="55">
        <f t="shared" si="4"/>
        <v>15000</v>
      </c>
      <c r="G149" s="98">
        <v>15000</v>
      </c>
      <c r="H149" s="71"/>
      <c r="I149" s="116"/>
      <c r="J149" s="116"/>
      <c r="K149" s="116"/>
      <c r="O149" s="116"/>
    </row>
    <row r="150" spans="1:15" ht="25.5">
      <c r="A150" s="67">
        <v>34</v>
      </c>
      <c r="B150" s="24" t="s">
        <v>158</v>
      </c>
      <c r="C150" s="67" t="s">
        <v>37</v>
      </c>
      <c r="D150" s="71">
        <v>40000</v>
      </c>
      <c r="E150" s="71">
        <v>-19000</v>
      </c>
      <c r="F150" s="55">
        <f t="shared" si="4"/>
        <v>21000</v>
      </c>
      <c r="G150" s="98">
        <f>40000-19000</f>
        <v>21000</v>
      </c>
      <c r="H150" s="71"/>
      <c r="I150" s="116"/>
      <c r="J150" s="116"/>
      <c r="K150" s="116"/>
      <c r="O150" s="116"/>
    </row>
    <row r="151" spans="1:15" ht="25.5">
      <c r="A151" s="67">
        <v>35</v>
      </c>
      <c r="B151" s="24" t="s">
        <v>159</v>
      </c>
      <c r="C151" s="67" t="s">
        <v>37</v>
      </c>
      <c r="D151" s="71">
        <v>25000</v>
      </c>
      <c r="E151" s="71"/>
      <c r="F151" s="55">
        <f t="shared" si="4"/>
        <v>25000</v>
      </c>
      <c r="G151" s="98">
        <v>25000</v>
      </c>
      <c r="H151" s="71"/>
      <c r="I151" s="116"/>
      <c r="J151" s="116"/>
      <c r="K151" s="116"/>
      <c r="O151" s="116"/>
    </row>
    <row r="152" spans="1:15" ht="15">
      <c r="A152" s="67">
        <v>36</v>
      </c>
      <c r="B152" s="24" t="s">
        <v>160</v>
      </c>
      <c r="C152" s="67" t="s">
        <v>37</v>
      </c>
      <c r="D152" s="71">
        <v>28000</v>
      </c>
      <c r="E152" s="71"/>
      <c r="F152" s="55">
        <f t="shared" si="4"/>
        <v>28000</v>
      </c>
      <c r="G152" s="98">
        <v>28000</v>
      </c>
      <c r="H152" s="71"/>
      <c r="I152" s="116"/>
      <c r="J152" s="116"/>
      <c r="K152" s="116"/>
      <c r="O152" s="116"/>
    </row>
    <row r="153" spans="1:15" ht="15">
      <c r="A153" s="67">
        <v>37</v>
      </c>
      <c r="B153" s="24" t="s">
        <v>161</v>
      </c>
      <c r="C153" s="67" t="s">
        <v>37</v>
      </c>
      <c r="D153" s="71">
        <v>25000</v>
      </c>
      <c r="E153" s="71"/>
      <c r="F153" s="55">
        <f t="shared" si="4"/>
        <v>25000</v>
      </c>
      <c r="G153" s="98">
        <v>25000</v>
      </c>
      <c r="H153" s="71"/>
      <c r="I153" s="116"/>
      <c r="J153" s="116"/>
      <c r="K153" s="116"/>
      <c r="O153" s="116"/>
    </row>
    <row r="154" spans="1:15" ht="15">
      <c r="A154" s="67">
        <v>38</v>
      </c>
      <c r="B154" s="24" t="s">
        <v>162</v>
      </c>
      <c r="C154" s="67" t="s">
        <v>37</v>
      </c>
      <c r="D154" s="71">
        <v>2500</v>
      </c>
      <c r="E154" s="71"/>
      <c r="F154" s="55">
        <f t="shared" si="4"/>
        <v>2500</v>
      </c>
      <c r="G154" s="98">
        <v>2500</v>
      </c>
      <c r="H154" s="71"/>
      <c r="I154" s="116"/>
      <c r="J154" s="116"/>
      <c r="K154" s="116"/>
      <c r="O154" s="116"/>
    </row>
    <row r="155" spans="1:15" ht="15">
      <c r="A155" s="67">
        <v>39</v>
      </c>
      <c r="B155" s="24" t="s">
        <v>163</v>
      </c>
      <c r="C155" s="67" t="s">
        <v>37</v>
      </c>
      <c r="D155" s="71">
        <v>15000</v>
      </c>
      <c r="E155" s="71">
        <v>-6100</v>
      </c>
      <c r="F155" s="55">
        <f t="shared" si="4"/>
        <v>8900</v>
      </c>
      <c r="G155" s="98">
        <f>15000-6100</f>
        <v>8900</v>
      </c>
      <c r="H155" s="71"/>
      <c r="I155" s="116"/>
      <c r="J155" s="116"/>
      <c r="K155" s="116"/>
      <c r="O155" s="116"/>
    </row>
    <row r="156" spans="1:15" ht="25.5">
      <c r="A156" s="67">
        <v>40</v>
      </c>
      <c r="B156" s="24" t="s">
        <v>164</v>
      </c>
      <c r="C156" s="67" t="s">
        <v>37</v>
      </c>
      <c r="D156" s="71">
        <v>20000</v>
      </c>
      <c r="E156" s="71"/>
      <c r="F156" s="55">
        <f t="shared" si="4"/>
        <v>20000</v>
      </c>
      <c r="G156" s="98">
        <v>20000</v>
      </c>
      <c r="H156" s="71"/>
      <c r="I156" s="116"/>
      <c r="J156" s="116"/>
      <c r="K156" s="116"/>
      <c r="O156" s="116"/>
    </row>
    <row r="157" spans="1:15" ht="15">
      <c r="A157" s="67">
        <v>41</v>
      </c>
      <c r="B157" s="24" t="s">
        <v>165</v>
      </c>
      <c r="C157" s="67" t="s">
        <v>37</v>
      </c>
      <c r="D157" s="71">
        <v>72000</v>
      </c>
      <c r="E157" s="71">
        <v>-35400</v>
      </c>
      <c r="F157" s="55">
        <f t="shared" si="4"/>
        <v>36600</v>
      </c>
      <c r="G157" s="98">
        <f>72000-35400</f>
        <v>36600</v>
      </c>
      <c r="H157" s="71"/>
      <c r="I157" s="116"/>
      <c r="J157" s="116"/>
      <c r="K157" s="116"/>
      <c r="O157" s="116"/>
    </row>
    <row r="158" spans="1:15" ht="15">
      <c r="A158" s="67">
        <v>42</v>
      </c>
      <c r="B158" s="24" t="s">
        <v>166</v>
      </c>
      <c r="C158" s="67" t="s">
        <v>37</v>
      </c>
      <c r="D158" s="71">
        <v>48000</v>
      </c>
      <c r="E158" s="71"/>
      <c r="F158" s="55">
        <f t="shared" si="4"/>
        <v>48000</v>
      </c>
      <c r="G158" s="98">
        <v>48000</v>
      </c>
      <c r="H158" s="71"/>
      <c r="I158" s="116"/>
      <c r="J158" s="116"/>
      <c r="K158" s="116"/>
      <c r="O158" s="116"/>
    </row>
    <row r="159" spans="1:15" ht="15">
      <c r="A159" s="67">
        <v>43</v>
      </c>
      <c r="B159" s="24" t="s">
        <v>167</v>
      </c>
      <c r="C159" s="67" t="s">
        <v>37</v>
      </c>
      <c r="D159" s="71">
        <v>450000</v>
      </c>
      <c r="E159" s="71">
        <v>-1000</v>
      </c>
      <c r="F159" s="55">
        <f t="shared" si="4"/>
        <v>449000</v>
      </c>
      <c r="G159" s="98">
        <f>450000-1000</f>
        <v>449000</v>
      </c>
      <c r="H159" s="71"/>
      <c r="I159" s="116"/>
      <c r="J159" s="116"/>
      <c r="K159" s="116"/>
      <c r="O159" s="116"/>
    </row>
    <row r="160" spans="1:15" ht="25.5">
      <c r="A160" s="67">
        <v>44</v>
      </c>
      <c r="B160" s="24" t="s">
        <v>168</v>
      </c>
      <c r="C160" s="67" t="s">
        <v>37</v>
      </c>
      <c r="D160" s="71">
        <v>16000</v>
      </c>
      <c r="E160" s="71"/>
      <c r="F160" s="55">
        <f t="shared" si="4"/>
        <v>16000</v>
      </c>
      <c r="G160" s="98">
        <v>16000</v>
      </c>
      <c r="H160" s="71"/>
      <c r="I160" s="116"/>
      <c r="J160" s="116"/>
      <c r="K160" s="116"/>
      <c r="O160" s="116"/>
    </row>
    <row r="161" spans="1:15" ht="25.5">
      <c r="A161" s="67">
        <v>45</v>
      </c>
      <c r="B161" s="24" t="s">
        <v>169</v>
      </c>
      <c r="C161" s="67" t="s">
        <v>37</v>
      </c>
      <c r="D161" s="71">
        <v>15000</v>
      </c>
      <c r="E161" s="71"/>
      <c r="F161" s="55">
        <f t="shared" si="4"/>
        <v>15000</v>
      </c>
      <c r="G161" s="98">
        <v>15000</v>
      </c>
      <c r="H161" s="71"/>
      <c r="I161" s="116"/>
      <c r="J161" s="116"/>
      <c r="K161" s="116"/>
      <c r="O161" s="116"/>
    </row>
    <row r="162" spans="1:15" ht="25.5">
      <c r="A162" s="67">
        <v>46</v>
      </c>
      <c r="B162" s="24" t="s">
        <v>170</v>
      </c>
      <c r="C162" s="67" t="s">
        <v>37</v>
      </c>
      <c r="D162" s="71">
        <v>9000</v>
      </c>
      <c r="E162" s="71">
        <v>-2200</v>
      </c>
      <c r="F162" s="55">
        <f t="shared" si="4"/>
        <v>6800</v>
      </c>
      <c r="G162" s="98">
        <f>9000-2200</f>
        <v>6800</v>
      </c>
      <c r="H162" s="71"/>
      <c r="I162" s="116"/>
      <c r="J162" s="116"/>
      <c r="K162" s="116"/>
      <c r="O162" s="116"/>
    </row>
    <row r="163" spans="1:15" ht="25.5">
      <c r="A163" s="67">
        <v>47</v>
      </c>
      <c r="B163" s="24" t="s">
        <v>171</v>
      </c>
      <c r="C163" s="67" t="s">
        <v>37</v>
      </c>
      <c r="D163" s="71">
        <v>250000</v>
      </c>
      <c r="E163" s="71">
        <v>-39000</v>
      </c>
      <c r="F163" s="55">
        <f t="shared" si="4"/>
        <v>211000</v>
      </c>
      <c r="G163" s="98">
        <f>250000-39000</f>
        <v>211000</v>
      </c>
      <c r="H163" s="71"/>
      <c r="I163" s="116"/>
      <c r="J163" s="116"/>
      <c r="K163" s="116"/>
      <c r="O163" s="116"/>
    </row>
    <row r="164" spans="1:15" ht="15">
      <c r="A164" s="67">
        <v>48</v>
      </c>
      <c r="B164" s="24" t="s">
        <v>172</v>
      </c>
      <c r="C164" s="67" t="s">
        <v>37</v>
      </c>
      <c r="D164" s="71">
        <v>120000</v>
      </c>
      <c r="E164" s="71">
        <v>-900</v>
      </c>
      <c r="F164" s="55">
        <f t="shared" si="4"/>
        <v>119100</v>
      </c>
      <c r="G164" s="98">
        <f>120000-900</f>
        <v>119100</v>
      </c>
      <c r="H164" s="71"/>
      <c r="I164" s="116"/>
      <c r="J164" s="116"/>
      <c r="K164" s="116"/>
      <c r="O164" s="116"/>
    </row>
    <row r="165" spans="1:15" ht="15">
      <c r="A165" s="67">
        <v>49</v>
      </c>
      <c r="B165" s="24" t="s">
        <v>173</v>
      </c>
      <c r="C165" s="67" t="s">
        <v>37</v>
      </c>
      <c r="D165" s="71">
        <v>6000</v>
      </c>
      <c r="E165" s="71">
        <v>-6000</v>
      </c>
      <c r="F165" s="55">
        <f t="shared" si="4"/>
        <v>0</v>
      </c>
      <c r="G165" s="98">
        <f>6000-6000</f>
        <v>0</v>
      </c>
      <c r="H165" s="71"/>
      <c r="I165" s="116"/>
      <c r="J165" s="116"/>
      <c r="K165" s="116"/>
      <c r="O165" s="116"/>
    </row>
    <row r="166" spans="1:15" ht="25.5">
      <c r="A166" s="67">
        <v>50</v>
      </c>
      <c r="B166" s="24" t="s">
        <v>174</v>
      </c>
      <c r="C166" s="67" t="s">
        <v>37</v>
      </c>
      <c r="D166" s="71">
        <v>15000</v>
      </c>
      <c r="E166" s="71"/>
      <c r="F166" s="55">
        <f t="shared" si="4"/>
        <v>15000</v>
      </c>
      <c r="G166" s="98">
        <v>15000</v>
      </c>
      <c r="H166" s="71"/>
      <c r="I166" s="116"/>
      <c r="J166" s="116"/>
      <c r="K166" s="116"/>
      <c r="O166" s="116"/>
    </row>
    <row r="167" spans="1:15" ht="15">
      <c r="A167" s="67">
        <v>51</v>
      </c>
      <c r="B167" s="24" t="s">
        <v>175</v>
      </c>
      <c r="C167" s="67" t="s">
        <v>37</v>
      </c>
      <c r="D167" s="71">
        <v>5000</v>
      </c>
      <c r="E167" s="71">
        <v>-5000</v>
      </c>
      <c r="F167" s="55">
        <f t="shared" si="4"/>
        <v>0</v>
      </c>
      <c r="G167" s="98">
        <f>5000-5000</f>
        <v>0</v>
      </c>
      <c r="H167" s="71"/>
      <c r="I167" s="116"/>
      <c r="J167" s="116"/>
      <c r="K167" s="116"/>
      <c r="O167" s="116"/>
    </row>
    <row r="168" spans="1:15" ht="15">
      <c r="A168" s="67">
        <v>52</v>
      </c>
      <c r="B168" s="119" t="s">
        <v>176</v>
      </c>
      <c r="C168" s="67" t="s">
        <v>37</v>
      </c>
      <c r="D168" s="71">
        <v>170000</v>
      </c>
      <c r="E168" s="71"/>
      <c r="F168" s="55">
        <f t="shared" si="4"/>
        <v>170000</v>
      </c>
      <c r="G168" s="98">
        <v>170000</v>
      </c>
      <c r="H168" s="71"/>
      <c r="I168" s="116"/>
      <c r="J168" s="116"/>
      <c r="K168" s="116"/>
      <c r="O168" s="116"/>
    </row>
    <row r="169" spans="1:15" ht="15">
      <c r="A169" s="67">
        <v>53</v>
      </c>
      <c r="B169" s="119" t="s">
        <v>386</v>
      </c>
      <c r="C169" s="67" t="s">
        <v>37</v>
      </c>
      <c r="D169" s="71">
        <v>20000</v>
      </c>
      <c r="E169" s="71"/>
      <c r="F169" s="55">
        <f t="shared" si="4"/>
        <v>20000</v>
      </c>
      <c r="G169" s="98"/>
      <c r="H169" s="120">
        <v>20000</v>
      </c>
      <c r="I169" s="116"/>
      <c r="J169" s="116"/>
      <c r="K169" s="116"/>
      <c r="O169" s="116"/>
    </row>
    <row r="170" spans="1:15" ht="15">
      <c r="A170" s="67">
        <v>54</v>
      </c>
      <c r="B170" s="119" t="s">
        <v>387</v>
      </c>
      <c r="C170" s="67" t="s">
        <v>37</v>
      </c>
      <c r="D170" s="71">
        <v>67500</v>
      </c>
      <c r="E170" s="71"/>
      <c r="F170" s="55">
        <f t="shared" si="4"/>
        <v>67500</v>
      </c>
      <c r="G170" s="98"/>
      <c r="H170" s="120">
        <v>67500</v>
      </c>
      <c r="I170" s="116"/>
      <c r="J170" s="116"/>
      <c r="K170" s="116"/>
      <c r="O170" s="116"/>
    </row>
    <row r="171" spans="1:15" ht="15">
      <c r="A171" s="67">
        <v>55</v>
      </c>
      <c r="B171" s="119" t="s">
        <v>388</v>
      </c>
      <c r="C171" s="67" t="s">
        <v>37</v>
      </c>
      <c r="D171" s="71">
        <v>157500</v>
      </c>
      <c r="E171" s="71"/>
      <c r="F171" s="55">
        <f t="shared" si="4"/>
        <v>157500</v>
      </c>
      <c r="G171" s="98"/>
      <c r="H171" s="120">
        <v>157500</v>
      </c>
      <c r="I171" s="116"/>
      <c r="J171" s="116"/>
      <c r="K171" s="116"/>
      <c r="O171" s="116"/>
    </row>
    <row r="172" spans="1:15" ht="25.5">
      <c r="A172" s="67">
        <v>56</v>
      </c>
      <c r="B172" s="119" t="s">
        <v>390</v>
      </c>
      <c r="C172" s="67" t="s">
        <v>37</v>
      </c>
      <c r="D172" s="71">
        <v>70000</v>
      </c>
      <c r="E172" s="71"/>
      <c r="F172" s="55">
        <f t="shared" si="4"/>
        <v>70000</v>
      </c>
      <c r="G172" s="98">
        <v>70000</v>
      </c>
      <c r="H172" s="120"/>
      <c r="I172" s="116"/>
      <c r="J172" s="116"/>
      <c r="K172" s="116"/>
      <c r="O172" s="116"/>
    </row>
    <row r="173" spans="1:15" ht="25.5">
      <c r="A173" s="67">
        <v>57</v>
      </c>
      <c r="B173" s="119" t="s">
        <v>391</v>
      </c>
      <c r="C173" s="67" t="s">
        <v>37</v>
      </c>
      <c r="D173" s="71">
        <v>130000</v>
      </c>
      <c r="E173" s="71">
        <v>-1700</v>
      </c>
      <c r="F173" s="55">
        <f t="shared" si="4"/>
        <v>128300</v>
      </c>
      <c r="G173" s="98">
        <f>130000-1700</f>
        <v>128300</v>
      </c>
      <c r="H173" s="120"/>
      <c r="I173" s="116"/>
      <c r="J173" s="116"/>
      <c r="K173" s="116"/>
      <c r="O173" s="116"/>
    </row>
    <row r="174" spans="1:15" ht="15">
      <c r="A174" s="67">
        <v>58</v>
      </c>
      <c r="B174" s="119" t="s">
        <v>430</v>
      </c>
      <c r="C174" s="67" t="s">
        <v>37</v>
      </c>
      <c r="D174" s="71">
        <v>30000</v>
      </c>
      <c r="E174" s="71">
        <v>5000</v>
      </c>
      <c r="F174" s="55">
        <f t="shared" si="4"/>
        <v>35000</v>
      </c>
      <c r="G174" s="98">
        <f>30000+5000</f>
        <v>35000</v>
      </c>
      <c r="H174" s="120"/>
      <c r="I174" s="116"/>
      <c r="J174" s="116"/>
      <c r="K174" s="116"/>
      <c r="O174" s="116"/>
    </row>
    <row r="175" spans="1:15" ht="15">
      <c r="A175" s="67">
        <v>59</v>
      </c>
      <c r="B175" s="119" t="s">
        <v>431</v>
      </c>
      <c r="C175" s="67" t="s">
        <v>37</v>
      </c>
      <c r="D175" s="71"/>
      <c r="E175" s="71">
        <v>61000</v>
      </c>
      <c r="F175" s="55">
        <f t="shared" si="4"/>
        <v>61000</v>
      </c>
      <c r="G175" s="98">
        <v>61000</v>
      </c>
      <c r="H175" s="120"/>
      <c r="I175" s="116"/>
      <c r="J175" s="116"/>
      <c r="K175" s="116"/>
      <c r="O175" s="116"/>
    </row>
    <row r="176" spans="1:15" ht="15">
      <c r="A176" s="67">
        <v>60</v>
      </c>
      <c r="B176" s="119" t="s">
        <v>432</v>
      </c>
      <c r="C176" s="67" t="s">
        <v>37</v>
      </c>
      <c r="D176" s="71"/>
      <c r="E176" s="71">
        <v>28000</v>
      </c>
      <c r="F176" s="55">
        <f t="shared" si="4"/>
        <v>28000</v>
      </c>
      <c r="G176" s="98">
        <v>28000</v>
      </c>
      <c r="H176" s="120"/>
      <c r="I176" s="116"/>
      <c r="J176" s="116"/>
      <c r="K176" s="116"/>
      <c r="O176" s="116"/>
    </row>
    <row r="177" spans="1:15" ht="25.5">
      <c r="A177" s="67">
        <v>61</v>
      </c>
      <c r="B177" s="119" t="s">
        <v>433</v>
      </c>
      <c r="C177" s="67" t="s">
        <v>37</v>
      </c>
      <c r="D177" s="71"/>
      <c r="E177" s="71">
        <v>162000</v>
      </c>
      <c r="F177" s="55">
        <f t="shared" si="4"/>
        <v>162000</v>
      </c>
      <c r="G177" s="98">
        <v>162000</v>
      </c>
      <c r="H177" s="120"/>
      <c r="I177" s="116"/>
      <c r="J177" s="116"/>
      <c r="K177" s="116"/>
      <c r="O177" s="116"/>
    </row>
    <row r="178" spans="1:15" ht="25.5">
      <c r="A178" s="67">
        <v>62</v>
      </c>
      <c r="B178" s="119" t="s">
        <v>434</v>
      </c>
      <c r="C178" s="67" t="s">
        <v>37</v>
      </c>
      <c r="D178" s="71"/>
      <c r="E178" s="71">
        <v>55200</v>
      </c>
      <c r="F178" s="55">
        <f t="shared" si="4"/>
        <v>55200</v>
      </c>
      <c r="G178" s="98">
        <v>55200</v>
      </c>
      <c r="H178" s="120"/>
      <c r="I178" s="116"/>
      <c r="J178" s="116"/>
      <c r="K178" s="116"/>
      <c r="O178" s="116"/>
    </row>
    <row r="179" spans="1:15" ht="25.5">
      <c r="A179" s="67">
        <v>63</v>
      </c>
      <c r="B179" s="119" t="s">
        <v>435</v>
      </c>
      <c r="C179" s="67" t="s">
        <v>37</v>
      </c>
      <c r="D179" s="71"/>
      <c r="E179" s="71">
        <v>27600</v>
      </c>
      <c r="F179" s="55">
        <f t="shared" si="4"/>
        <v>27600</v>
      </c>
      <c r="G179" s="98">
        <v>27600</v>
      </c>
      <c r="H179" s="120"/>
      <c r="I179" s="116"/>
      <c r="J179" s="116"/>
      <c r="K179" s="116"/>
      <c r="O179" s="116"/>
    </row>
    <row r="180" spans="1:15" ht="15">
      <c r="A180" s="67">
        <v>64</v>
      </c>
      <c r="B180" s="119" t="s">
        <v>436</v>
      </c>
      <c r="C180" s="67" t="s">
        <v>37</v>
      </c>
      <c r="D180" s="71"/>
      <c r="E180" s="71">
        <v>86000</v>
      </c>
      <c r="F180" s="55">
        <f t="shared" si="4"/>
        <v>86000</v>
      </c>
      <c r="G180" s="98">
        <v>86000</v>
      </c>
      <c r="H180" s="120"/>
      <c r="I180" s="116"/>
      <c r="J180" s="116"/>
      <c r="K180" s="116"/>
      <c r="O180" s="116"/>
    </row>
    <row r="181" spans="1:15" ht="15">
      <c r="A181" s="67">
        <v>65</v>
      </c>
      <c r="B181" s="119" t="s">
        <v>437</v>
      </c>
      <c r="C181" s="67" t="s">
        <v>37</v>
      </c>
      <c r="D181" s="71"/>
      <c r="E181" s="71">
        <v>100000</v>
      </c>
      <c r="F181" s="55">
        <f t="shared" si="4"/>
        <v>100000</v>
      </c>
      <c r="G181" s="98">
        <v>100000</v>
      </c>
      <c r="H181" s="120"/>
      <c r="I181" s="116"/>
      <c r="J181" s="116"/>
      <c r="K181" s="116"/>
      <c r="O181" s="116"/>
    </row>
    <row r="182" spans="1:15" ht="15">
      <c r="A182" s="67">
        <v>66</v>
      </c>
      <c r="B182" s="119" t="s">
        <v>438</v>
      </c>
      <c r="C182" s="67" t="s">
        <v>37</v>
      </c>
      <c r="D182" s="71"/>
      <c r="E182" s="71">
        <v>16000</v>
      </c>
      <c r="F182" s="55">
        <f t="shared" si="4"/>
        <v>16000</v>
      </c>
      <c r="G182" s="98">
        <v>16000</v>
      </c>
      <c r="H182" s="120"/>
      <c r="I182" s="116"/>
      <c r="J182" s="116"/>
      <c r="K182" s="116"/>
      <c r="O182" s="116"/>
    </row>
    <row r="183" spans="1:15" ht="15">
      <c r="A183" s="67">
        <v>67</v>
      </c>
      <c r="B183" s="119" t="s">
        <v>439</v>
      </c>
      <c r="C183" s="67" t="s">
        <v>37</v>
      </c>
      <c r="D183" s="71"/>
      <c r="E183" s="71">
        <v>38000</v>
      </c>
      <c r="F183" s="55">
        <f t="shared" si="4"/>
        <v>38000</v>
      </c>
      <c r="G183" s="98">
        <v>38000</v>
      </c>
      <c r="H183" s="120"/>
      <c r="I183" s="116"/>
      <c r="J183" s="116"/>
      <c r="K183" s="116"/>
      <c r="O183" s="116"/>
    </row>
    <row r="184" spans="1:15" ht="15">
      <c r="A184" s="72"/>
      <c r="B184" s="73" t="s">
        <v>177</v>
      </c>
      <c r="C184" s="72">
        <v>66</v>
      </c>
      <c r="D184" s="140">
        <f>SUM(D185:D208)</f>
        <v>677000</v>
      </c>
      <c r="E184" s="140">
        <f>SUM(E185:E208)</f>
        <v>438000</v>
      </c>
      <c r="F184" s="140">
        <f>SUM(F185:F208)</f>
        <v>1115000</v>
      </c>
      <c r="G184" s="140">
        <f>SUM(G185:G208)</f>
        <v>955000</v>
      </c>
      <c r="H184" s="140">
        <f>SUM(H185:H208)</f>
        <v>160000</v>
      </c>
      <c r="I184" s="116"/>
      <c r="J184" s="116"/>
      <c r="K184" s="116"/>
      <c r="O184" s="116"/>
    </row>
    <row r="185" spans="1:15" ht="25.5">
      <c r="A185" s="67">
        <v>1</v>
      </c>
      <c r="B185" s="74" t="s">
        <v>178</v>
      </c>
      <c r="C185" s="67" t="s">
        <v>37</v>
      </c>
      <c r="D185" s="71">
        <v>27000</v>
      </c>
      <c r="E185" s="71"/>
      <c r="F185" s="55">
        <f t="shared" si="4"/>
        <v>27000</v>
      </c>
      <c r="G185" s="141">
        <f>30000-3000</f>
        <v>27000</v>
      </c>
      <c r="H185" s="71"/>
      <c r="I185" s="116"/>
      <c r="J185" s="116"/>
      <c r="K185" s="116"/>
      <c r="O185" s="116"/>
    </row>
    <row r="186" spans="1:15" ht="25.5">
      <c r="A186" s="67">
        <v>2</v>
      </c>
      <c r="B186" s="74" t="s">
        <v>179</v>
      </c>
      <c r="C186" s="67" t="s">
        <v>37</v>
      </c>
      <c r="D186" s="71">
        <v>24000</v>
      </c>
      <c r="E186" s="71"/>
      <c r="F186" s="55">
        <f t="shared" si="4"/>
        <v>24000</v>
      </c>
      <c r="G186" s="141">
        <f>25000-1000</f>
        <v>24000</v>
      </c>
      <c r="H186" s="71"/>
      <c r="I186" s="116"/>
      <c r="J186" s="116"/>
      <c r="K186" s="116"/>
      <c r="O186" s="116"/>
    </row>
    <row r="187" spans="1:15" ht="25.5">
      <c r="A187" s="67">
        <v>3</v>
      </c>
      <c r="B187" s="74" t="s">
        <v>180</v>
      </c>
      <c r="C187" s="67" t="s">
        <v>37</v>
      </c>
      <c r="D187" s="71">
        <v>10000</v>
      </c>
      <c r="E187" s="71"/>
      <c r="F187" s="55">
        <f t="shared" si="4"/>
        <v>10000</v>
      </c>
      <c r="G187" s="141">
        <v>10000</v>
      </c>
      <c r="H187" s="71"/>
      <c r="I187" s="116"/>
      <c r="J187" s="116"/>
      <c r="K187" s="116"/>
      <c r="O187" s="116"/>
    </row>
    <row r="188" spans="1:15" ht="25.5">
      <c r="A188" s="67">
        <v>4</v>
      </c>
      <c r="B188" s="74" t="s">
        <v>181</v>
      </c>
      <c r="C188" s="67" t="s">
        <v>37</v>
      </c>
      <c r="D188" s="71">
        <v>82000</v>
      </c>
      <c r="E188" s="71"/>
      <c r="F188" s="55">
        <f t="shared" si="4"/>
        <v>82000</v>
      </c>
      <c r="G188" s="141">
        <f>170000-88000</f>
        <v>82000</v>
      </c>
      <c r="H188" s="71"/>
      <c r="I188" s="116"/>
      <c r="J188" s="116"/>
      <c r="K188" s="116"/>
      <c r="O188" s="116"/>
    </row>
    <row r="189" spans="1:15" ht="15">
      <c r="A189" s="67">
        <v>5</v>
      </c>
      <c r="B189" s="74" t="s">
        <v>182</v>
      </c>
      <c r="C189" s="67" t="s">
        <v>37</v>
      </c>
      <c r="D189" s="71">
        <v>1000</v>
      </c>
      <c r="E189" s="71"/>
      <c r="F189" s="55">
        <f t="shared" si="4"/>
        <v>1000</v>
      </c>
      <c r="G189" s="142">
        <v>1000</v>
      </c>
      <c r="H189" s="71"/>
      <c r="I189" s="116"/>
      <c r="J189" s="116"/>
      <c r="K189" s="116"/>
      <c r="O189" s="116"/>
    </row>
    <row r="190" spans="1:15" ht="15">
      <c r="A190" s="17">
        <v>6</v>
      </c>
      <c r="B190" s="75" t="s">
        <v>183</v>
      </c>
      <c r="C190" s="17" t="s">
        <v>37</v>
      </c>
      <c r="D190" s="36">
        <v>30000</v>
      </c>
      <c r="E190" s="36"/>
      <c r="F190" s="55">
        <f t="shared" si="4"/>
        <v>30000</v>
      </c>
      <c r="G190" s="143">
        <v>30000</v>
      </c>
      <c r="H190" s="36"/>
      <c r="I190" s="116"/>
      <c r="J190" s="116"/>
      <c r="K190" s="116"/>
      <c r="O190" s="116"/>
    </row>
    <row r="191" spans="1:15" ht="15">
      <c r="A191" s="67">
        <v>7</v>
      </c>
      <c r="B191" s="74" t="s">
        <v>184</v>
      </c>
      <c r="C191" s="67" t="s">
        <v>37</v>
      </c>
      <c r="D191" s="71">
        <v>17000</v>
      </c>
      <c r="E191" s="71"/>
      <c r="F191" s="55">
        <f t="shared" si="4"/>
        <v>17000</v>
      </c>
      <c r="G191" s="141">
        <f>23000-6000</f>
        <v>17000</v>
      </c>
      <c r="H191" s="71"/>
      <c r="I191" s="116"/>
      <c r="J191" s="116"/>
      <c r="K191" s="116"/>
      <c r="O191" s="116"/>
    </row>
    <row r="192" spans="1:15" ht="25.5">
      <c r="A192" s="17">
        <v>8</v>
      </c>
      <c r="B192" s="75" t="s">
        <v>185</v>
      </c>
      <c r="C192" s="17" t="s">
        <v>37</v>
      </c>
      <c r="D192" s="36">
        <v>20000</v>
      </c>
      <c r="E192" s="36"/>
      <c r="F192" s="55">
        <f aca="true" t="shared" si="5" ref="F192:F208">E192+D192</f>
        <v>20000</v>
      </c>
      <c r="G192" s="143">
        <v>20000</v>
      </c>
      <c r="H192" s="36"/>
      <c r="I192" s="116"/>
      <c r="J192" s="116"/>
      <c r="K192" s="116"/>
      <c r="O192" s="116"/>
    </row>
    <row r="193" spans="1:15" ht="15">
      <c r="A193" s="17">
        <v>9</v>
      </c>
      <c r="B193" s="75" t="s">
        <v>186</v>
      </c>
      <c r="C193" s="17" t="s">
        <v>37</v>
      </c>
      <c r="D193" s="36">
        <v>80000</v>
      </c>
      <c r="E193" s="36"/>
      <c r="F193" s="55">
        <f t="shared" si="5"/>
        <v>80000</v>
      </c>
      <c r="G193" s="143">
        <v>80000</v>
      </c>
      <c r="H193" s="36"/>
      <c r="I193" s="116"/>
      <c r="J193" s="116"/>
      <c r="K193" s="116"/>
      <c r="O193" s="116"/>
    </row>
    <row r="194" spans="1:15" ht="15">
      <c r="A194" s="17">
        <v>10</v>
      </c>
      <c r="B194" s="75" t="s">
        <v>187</v>
      </c>
      <c r="C194" s="17" t="s">
        <v>37</v>
      </c>
      <c r="D194" s="36">
        <v>22000</v>
      </c>
      <c r="E194" s="36"/>
      <c r="F194" s="55">
        <f t="shared" si="5"/>
        <v>22000</v>
      </c>
      <c r="G194" s="143">
        <v>22000</v>
      </c>
      <c r="H194" s="36"/>
      <c r="I194" s="116"/>
      <c r="J194" s="116"/>
      <c r="K194" s="116"/>
      <c r="O194" s="116"/>
    </row>
    <row r="195" spans="1:15" ht="15">
      <c r="A195" s="17">
        <v>11</v>
      </c>
      <c r="B195" s="75" t="s">
        <v>188</v>
      </c>
      <c r="C195" s="17" t="s">
        <v>37</v>
      </c>
      <c r="D195" s="36">
        <v>28000</v>
      </c>
      <c r="E195" s="36"/>
      <c r="F195" s="55">
        <f t="shared" si="5"/>
        <v>28000</v>
      </c>
      <c r="G195" s="143">
        <v>28000</v>
      </c>
      <c r="H195" s="36"/>
      <c r="I195" s="116"/>
      <c r="J195" s="116"/>
      <c r="K195" s="116"/>
      <c r="O195" s="116"/>
    </row>
    <row r="196" spans="1:15" ht="15">
      <c r="A196" s="17">
        <v>12</v>
      </c>
      <c r="B196" s="75" t="s">
        <v>189</v>
      </c>
      <c r="C196" s="17" t="s">
        <v>37</v>
      </c>
      <c r="D196" s="36">
        <v>73000</v>
      </c>
      <c r="E196" s="36"/>
      <c r="F196" s="55">
        <f t="shared" si="5"/>
        <v>73000</v>
      </c>
      <c r="G196" s="143">
        <f>75000-2000</f>
        <v>73000</v>
      </c>
      <c r="H196" s="36"/>
      <c r="I196" s="116"/>
      <c r="J196" s="116"/>
      <c r="K196" s="116"/>
      <c r="O196" s="116"/>
    </row>
    <row r="197" spans="1:15" ht="15">
      <c r="A197" s="17">
        <v>13</v>
      </c>
      <c r="B197" s="75" t="s">
        <v>190</v>
      </c>
      <c r="C197" s="17" t="s">
        <v>37</v>
      </c>
      <c r="D197" s="36">
        <v>81000</v>
      </c>
      <c r="E197" s="36"/>
      <c r="F197" s="55">
        <f t="shared" si="5"/>
        <v>81000</v>
      </c>
      <c r="G197" s="143">
        <f>90000-9000</f>
        <v>81000</v>
      </c>
      <c r="H197" s="36"/>
      <c r="I197" s="116"/>
      <c r="J197" s="116"/>
      <c r="K197" s="116"/>
      <c r="O197" s="116"/>
    </row>
    <row r="198" spans="1:15" ht="15">
      <c r="A198" s="17">
        <v>14</v>
      </c>
      <c r="B198" s="75" t="s">
        <v>362</v>
      </c>
      <c r="C198" s="17" t="s">
        <v>37</v>
      </c>
      <c r="D198" s="36">
        <v>60000</v>
      </c>
      <c r="E198" s="36"/>
      <c r="F198" s="55">
        <f t="shared" si="5"/>
        <v>60000</v>
      </c>
      <c r="G198" s="143">
        <f>96000-36000</f>
        <v>60000</v>
      </c>
      <c r="H198" s="36"/>
      <c r="I198" s="116"/>
      <c r="J198" s="116"/>
      <c r="K198" s="116"/>
      <c r="O198" s="116"/>
    </row>
    <row r="199" spans="1:15" ht="15">
      <c r="A199" s="17">
        <v>15</v>
      </c>
      <c r="B199" s="75" t="s">
        <v>369</v>
      </c>
      <c r="C199" s="17" t="s">
        <v>37</v>
      </c>
      <c r="D199" s="36">
        <v>71000</v>
      </c>
      <c r="E199" s="36"/>
      <c r="F199" s="55">
        <f t="shared" si="5"/>
        <v>71000</v>
      </c>
      <c r="G199" s="143">
        <v>71000</v>
      </c>
      <c r="H199" s="36"/>
      <c r="I199" s="116"/>
      <c r="J199" s="116"/>
      <c r="K199" s="116"/>
      <c r="O199" s="116"/>
    </row>
    <row r="200" spans="1:15" ht="15">
      <c r="A200" s="17">
        <v>16</v>
      </c>
      <c r="B200" s="75" t="s">
        <v>370</v>
      </c>
      <c r="C200" s="17" t="s">
        <v>37</v>
      </c>
      <c r="D200" s="36">
        <v>51000</v>
      </c>
      <c r="E200" s="36"/>
      <c r="F200" s="55">
        <f t="shared" si="5"/>
        <v>51000</v>
      </c>
      <c r="G200" s="143">
        <v>51000</v>
      </c>
      <c r="H200" s="36"/>
      <c r="I200" s="116"/>
      <c r="J200" s="116"/>
      <c r="K200" s="116"/>
      <c r="O200" s="116"/>
    </row>
    <row r="201" spans="1:15" ht="15">
      <c r="A201" s="17">
        <v>17</v>
      </c>
      <c r="B201" s="75" t="s">
        <v>395</v>
      </c>
      <c r="C201" s="17" t="s">
        <v>37</v>
      </c>
      <c r="D201" s="36"/>
      <c r="E201" s="36">
        <v>92000</v>
      </c>
      <c r="F201" s="55">
        <f t="shared" si="5"/>
        <v>92000</v>
      </c>
      <c r="G201" s="143">
        <v>92000</v>
      </c>
      <c r="H201" s="36"/>
      <c r="I201" s="116"/>
      <c r="J201" s="116"/>
      <c r="K201" s="116"/>
      <c r="O201" s="116"/>
    </row>
    <row r="202" spans="1:15" ht="15">
      <c r="A202" s="17">
        <v>18</v>
      </c>
      <c r="B202" s="75" t="s">
        <v>394</v>
      </c>
      <c r="C202" s="17" t="s">
        <v>37</v>
      </c>
      <c r="D202" s="36"/>
      <c r="E202" s="36">
        <v>54000</v>
      </c>
      <c r="F202" s="55">
        <f t="shared" si="5"/>
        <v>54000</v>
      </c>
      <c r="G202" s="143">
        <v>54000</v>
      </c>
      <c r="H202" s="36"/>
      <c r="I202" s="116"/>
      <c r="J202" s="116"/>
      <c r="K202" s="116"/>
      <c r="O202" s="116"/>
    </row>
    <row r="203" spans="1:15" ht="15">
      <c r="A203" s="17">
        <v>19</v>
      </c>
      <c r="B203" s="75" t="s">
        <v>396</v>
      </c>
      <c r="C203" s="17" t="s">
        <v>37</v>
      </c>
      <c r="D203" s="36"/>
      <c r="E203" s="36">
        <v>6700</v>
      </c>
      <c r="F203" s="55">
        <f t="shared" si="5"/>
        <v>6700</v>
      </c>
      <c r="G203" s="143">
        <v>6700</v>
      </c>
      <c r="H203" s="36"/>
      <c r="I203" s="116"/>
      <c r="J203" s="116"/>
      <c r="K203" s="116"/>
      <c r="O203" s="116"/>
    </row>
    <row r="204" spans="1:15" ht="15">
      <c r="A204" s="17">
        <v>20</v>
      </c>
      <c r="B204" s="75" t="s">
        <v>397</v>
      </c>
      <c r="C204" s="17" t="s">
        <v>37</v>
      </c>
      <c r="D204" s="36"/>
      <c r="E204" s="36">
        <v>11200</v>
      </c>
      <c r="F204" s="55">
        <f t="shared" si="5"/>
        <v>11200</v>
      </c>
      <c r="G204" s="143">
        <v>11200</v>
      </c>
      <c r="H204" s="36"/>
      <c r="I204" s="116"/>
      <c r="J204" s="116"/>
      <c r="K204" s="116"/>
      <c r="O204" s="116"/>
    </row>
    <row r="205" spans="1:15" ht="15">
      <c r="A205" s="17">
        <v>21</v>
      </c>
      <c r="B205" s="75" t="s">
        <v>398</v>
      </c>
      <c r="C205" s="17" t="s">
        <v>37</v>
      </c>
      <c r="D205" s="36"/>
      <c r="E205" s="36">
        <v>69900</v>
      </c>
      <c r="F205" s="55">
        <f t="shared" si="5"/>
        <v>69900</v>
      </c>
      <c r="G205" s="143">
        <v>69900</v>
      </c>
      <c r="H205" s="36"/>
      <c r="I205" s="116"/>
      <c r="J205" s="116"/>
      <c r="K205" s="116"/>
      <c r="O205" s="116"/>
    </row>
    <row r="206" spans="1:15" ht="15">
      <c r="A206" s="17">
        <v>22</v>
      </c>
      <c r="B206" s="75" t="s">
        <v>399</v>
      </c>
      <c r="C206" s="17" t="s">
        <v>37</v>
      </c>
      <c r="D206" s="36"/>
      <c r="E206" s="36">
        <v>29500</v>
      </c>
      <c r="F206" s="55">
        <f t="shared" si="5"/>
        <v>29500</v>
      </c>
      <c r="G206" s="143">
        <v>29500</v>
      </c>
      <c r="H206" s="36"/>
      <c r="I206" s="116"/>
      <c r="J206" s="116"/>
      <c r="K206" s="116"/>
      <c r="O206" s="116"/>
    </row>
    <row r="207" spans="1:15" ht="15">
      <c r="A207" s="17">
        <v>23</v>
      </c>
      <c r="B207" s="75" t="s">
        <v>400</v>
      </c>
      <c r="C207" s="17" t="s">
        <v>37</v>
      </c>
      <c r="D207" s="36"/>
      <c r="E207" s="36">
        <v>14700</v>
      </c>
      <c r="F207" s="55">
        <f t="shared" si="5"/>
        <v>14700</v>
      </c>
      <c r="G207" s="143">
        <v>14700</v>
      </c>
      <c r="H207" s="36"/>
      <c r="I207" s="116"/>
      <c r="J207" s="116"/>
      <c r="K207" s="116"/>
      <c r="O207" s="116"/>
    </row>
    <row r="208" spans="1:15" ht="15">
      <c r="A208" s="17">
        <v>24</v>
      </c>
      <c r="B208" s="75" t="s">
        <v>416</v>
      </c>
      <c r="C208" s="17" t="s">
        <v>37</v>
      </c>
      <c r="D208" s="36"/>
      <c r="E208" s="36">
        <v>160000</v>
      </c>
      <c r="F208" s="55">
        <f t="shared" si="5"/>
        <v>160000</v>
      </c>
      <c r="G208" s="143"/>
      <c r="H208" s="36">
        <v>160000</v>
      </c>
      <c r="I208" s="116"/>
      <c r="J208" s="116"/>
      <c r="K208" s="116"/>
      <c r="O208" s="116"/>
    </row>
    <row r="209" spans="1:15" ht="15">
      <c r="A209" s="62"/>
      <c r="B209" s="63" t="s">
        <v>191</v>
      </c>
      <c r="C209" s="64">
        <v>67</v>
      </c>
      <c r="D209" s="128">
        <f>D210+D223+D268+D275+D281+D294</f>
        <v>2374900</v>
      </c>
      <c r="E209" s="128">
        <f>E210+E223+E268+E275+E281+E294</f>
        <v>55000</v>
      </c>
      <c r="F209" s="128">
        <f>F210+F223+F268+F275+F281+F294</f>
        <v>2429900</v>
      </c>
      <c r="G209" s="128">
        <f>G210+G223+G268+G275+G281+G294</f>
        <v>2426000</v>
      </c>
      <c r="H209" s="128">
        <f>H210+H223+H268+H275+H281+H294</f>
        <v>3900</v>
      </c>
      <c r="J209" s="116"/>
      <c r="K209" s="116"/>
      <c r="O209" s="116"/>
    </row>
    <row r="210" spans="1:15" ht="15">
      <c r="A210" s="76"/>
      <c r="B210" s="77" t="s">
        <v>192</v>
      </c>
      <c r="C210" s="76">
        <v>67</v>
      </c>
      <c r="D210" s="139">
        <f>SUM(D211:D222)</f>
        <v>440900</v>
      </c>
      <c r="E210" s="139">
        <f>SUM(E211:E222)</f>
        <v>0</v>
      </c>
      <c r="F210" s="139">
        <f>SUM(F211:F222)</f>
        <v>440900</v>
      </c>
      <c r="G210" s="139">
        <f>SUM(G211:G222)</f>
        <v>437000</v>
      </c>
      <c r="H210" s="139">
        <f>SUM(H211:H222)</f>
        <v>3900</v>
      </c>
      <c r="J210" s="116"/>
      <c r="K210" s="116"/>
      <c r="O210" s="116"/>
    </row>
    <row r="211" spans="1:15" ht="15">
      <c r="A211" s="67">
        <v>1</v>
      </c>
      <c r="B211" s="78" t="s">
        <v>193</v>
      </c>
      <c r="C211" s="17" t="s">
        <v>43</v>
      </c>
      <c r="D211" s="79">
        <v>1000</v>
      </c>
      <c r="E211" s="79"/>
      <c r="F211" s="55">
        <f aca="true" t="shared" si="6" ref="F211:F222">E211+D211</f>
        <v>1000</v>
      </c>
      <c r="G211" s="79">
        <v>1000</v>
      </c>
      <c r="H211" s="79"/>
      <c r="J211" s="116"/>
      <c r="K211" s="116"/>
      <c r="O211" s="116"/>
    </row>
    <row r="212" spans="1:15" ht="15">
      <c r="A212" s="17">
        <v>2</v>
      </c>
      <c r="B212" s="54" t="s">
        <v>194</v>
      </c>
      <c r="C212" s="17" t="s">
        <v>43</v>
      </c>
      <c r="D212" s="55">
        <v>2000</v>
      </c>
      <c r="E212" s="55"/>
      <c r="F212" s="55">
        <f t="shared" si="6"/>
        <v>2000</v>
      </c>
      <c r="G212" s="55">
        <v>2000</v>
      </c>
      <c r="H212" s="55"/>
      <c r="J212" s="116"/>
      <c r="K212" s="116"/>
      <c r="O212" s="116"/>
    </row>
    <row r="213" spans="1:15" ht="15">
      <c r="A213" s="17">
        <v>3</v>
      </c>
      <c r="B213" s="80" t="s">
        <v>195</v>
      </c>
      <c r="C213" s="17" t="s">
        <v>43</v>
      </c>
      <c r="D213" s="55">
        <v>3000</v>
      </c>
      <c r="E213" s="55"/>
      <c r="F213" s="55">
        <f t="shared" si="6"/>
        <v>3000</v>
      </c>
      <c r="G213" s="55">
        <v>3000</v>
      </c>
      <c r="H213" s="55"/>
      <c r="J213" s="116"/>
      <c r="K213" s="116"/>
      <c r="O213" s="116"/>
    </row>
    <row r="214" spans="1:15" ht="15">
      <c r="A214" s="17">
        <v>4</v>
      </c>
      <c r="B214" s="54" t="s">
        <v>196</v>
      </c>
      <c r="C214" s="17" t="s">
        <v>43</v>
      </c>
      <c r="D214" s="55">
        <v>2000</v>
      </c>
      <c r="E214" s="55"/>
      <c r="F214" s="55">
        <f t="shared" si="6"/>
        <v>2000</v>
      </c>
      <c r="G214" s="55">
        <v>2000</v>
      </c>
      <c r="H214" s="55"/>
      <c r="J214" s="116"/>
      <c r="K214" s="116"/>
      <c r="O214" s="116"/>
    </row>
    <row r="215" spans="1:15" ht="15">
      <c r="A215" s="17">
        <v>5</v>
      </c>
      <c r="B215" s="80" t="s">
        <v>197</v>
      </c>
      <c r="C215" s="17" t="s">
        <v>43</v>
      </c>
      <c r="D215" s="55">
        <v>2000</v>
      </c>
      <c r="E215" s="55"/>
      <c r="F215" s="55">
        <f t="shared" si="6"/>
        <v>2000</v>
      </c>
      <c r="G215" s="55">
        <v>2000</v>
      </c>
      <c r="H215" s="55"/>
      <c r="J215" s="116"/>
      <c r="K215" s="116"/>
      <c r="O215" s="116"/>
    </row>
    <row r="216" spans="1:15" ht="15">
      <c r="A216" s="17">
        <v>6</v>
      </c>
      <c r="B216" s="80" t="s">
        <v>198</v>
      </c>
      <c r="C216" s="17" t="s">
        <v>43</v>
      </c>
      <c r="D216" s="55">
        <v>3000</v>
      </c>
      <c r="E216" s="55"/>
      <c r="F216" s="55">
        <f t="shared" si="6"/>
        <v>3000</v>
      </c>
      <c r="G216" s="55">
        <v>3000</v>
      </c>
      <c r="H216" s="55"/>
      <c r="J216" s="116"/>
      <c r="K216" s="116"/>
      <c r="O216" s="116"/>
    </row>
    <row r="217" spans="1:15" ht="15">
      <c r="A217" s="17">
        <v>7</v>
      </c>
      <c r="B217" s="80" t="s">
        <v>199</v>
      </c>
      <c r="C217" s="17" t="s">
        <v>43</v>
      </c>
      <c r="D217" s="55">
        <v>1000</v>
      </c>
      <c r="E217" s="55"/>
      <c r="F217" s="55">
        <f t="shared" si="6"/>
        <v>1000</v>
      </c>
      <c r="G217" s="55">
        <v>1000</v>
      </c>
      <c r="H217" s="55"/>
      <c r="J217" s="116"/>
      <c r="K217" s="116"/>
      <c r="O217" s="116"/>
    </row>
    <row r="218" spans="1:15" ht="15">
      <c r="A218" s="17">
        <v>8</v>
      </c>
      <c r="B218" s="80" t="s">
        <v>200</v>
      </c>
      <c r="C218" s="17" t="s">
        <v>43</v>
      </c>
      <c r="D218" s="55">
        <v>5000</v>
      </c>
      <c r="E218" s="55"/>
      <c r="F218" s="55">
        <f t="shared" si="6"/>
        <v>5000</v>
      </c>
      <c r="G218" s="55">
        <v>5000</v>
      </c>
      <c r="H218" s="55"/>
      <c r="J218" s="116"/>
      <c r="K218" s="116"/>
      <c r="O218" s="116"/>
    </row>
    <row r="219" spans="1:15" ht="15">
      <c r="A219" s="17">
        <v>9</v>
      </c>
      <c r="B219" s="80" t="s">
        <v>201</v>
      </c>
      <c r="C219" s="17" t="s">
        <v>43</v>
      </c>
      <c r="D219" s="55">
        <v>85000</v>
      </c>
      <c r="E219" s="55"/>
      <c r="F219" s="55">
        <f t="shared" si="6"/>
        <v>85000</v>
      </c>
      <c r="G219" s="55">
        <v>85000</v>
      </c>
      <c r="H219" s="55"/>
      <c r="J219" s="116"/>
      <c r="K219" s="116"/>
      <c r="O219" s="116"/>
    </row>
    <row r="220" spans="1:15" ht="15">
      <c r="A220" s="17">
        <v>10</v>
      </c>
      <c r="B220" s="80" t="s">
        <v>202</v>
      </c>
      <c r="C220" s="17" t="s">
        <v>43</v>
      </c>
      <c r="D220" s="55">
        <v>70000</v>
      </c>
      <c r="E220" s="55"/>
      <c r="F220" s="55">
        <f t="shared" si="6"/>
        <v>70000</v>
      </c>
      <c r="G220" s="55">
        <v>70000</v>
      </c>
      <c r="H220" s="55"/>
      <c r="J220" s="116"/>
      <c r="K220" s="116"/>
      <c r="O220" s="116"/>
    </row>
    <row r="221" spans="1:15" ht="15">
      <c r="A221" s="17">
        <v>11</v>
      </c>
      <c r="B221" s="54" t="s">
        <v>203</v>
      </c>
      <c r="C221" s="17" t="s">
        <v>43</v>
      </c>
      <c r="D221" s="55">
        <v>263000</v>
      </c>
      <c r="E221" s="55"/>
      <c r="F221" s="55">
        <f t="shared" si="6"/>
        <v>263000</v>
      </c>
      <c r="G221" s="55">
        <v>263000</v>
      </c>
      <c r="H221" s="55"/>
      <c r="J221" s="116"/>
      <c r="K221" s="116"/>
      <c r="O221" s="116"/>
    </row>
    <row r="222" spans="1:15" ht="15">
      <c r="A222" s="17">
        <v>12</v>
      </c>
      <c r="B222" s="54" t="s">
        <v>204</v>
      </c>
      <c r="C222" s="17" t="s">
        <v>205</v>
      </c>
      <c r="D222" s="55">
        <v>3900</v>
      </c>
      <c r="E222" s="55"/>
      <c r="F222" s="55">
        <f t="shared" si="6"/>
        <v>3900</v>
      </c>
      <c r="G222" s="55"/>
      <c r="H222" s="55">
        <v>3900</v>
      </c>
      <c r="J222" s="116"/>
      <c r="K222" s="116"/>
      <c r="O222" s="116"/>
    </row>
    <row r="223" spans="1:15" ht="15">
      <c r="A223" s="76"/>
      <c r="B223" s="77" t="s">
        <v>206</v>
      </c>
      <c r="C223" s="81">
        <v>67</v>
      </c>
      <c r="D223" s="139">
        <f>D224+D229+D232+D237+D245+D250+D255+D260+D266</f>
        <v>1397000</v>
      </c>
      <c r="E223" s="139">
        <f>E224+E229+E232+E237+E245+E250+E255+E260+E266</f>
        <v>55000</v>
      </c>
      <c r="F223" s="139">
        <f>F224+F229+F232+F237+F245+F250+F255+F260+F266</f>
        <v>1452000</v>
      </c>
      <c r="G223" s="139">
        <f>G224+G229+G232+G237+G245+G250+G255+G260+G266</f>
        <v>1452000</v>
      </c>
      <c r="H223" s="139">
        <f>H224+H229+H232+H237+H245+H250+H255+H260+H266</f>
        <v>0</v>
      </c>
      <c r="J223" s="116"/>
      <c r="K223" s="116"/>
      <c r="O223" s="116"/>
    </row>
    <row r="224" spans="1:15" ht="15">
      <c r="A224" s="67"/>
      <c r="B224" s="82" t="s">
        <v>207</v>
      </c>
      <c r="C224" s="83">
        <v>67</v>
      </c>
      <c r="D224" s="129">
        <f>SUM(D225:D228)</f>
        <v>240000</v>
      </c>
      <c r="E224" s="129">
        <f>SUM(E225:E228)</f>
        <v>0</v>
      </c>
      <c r="F224" s="129">
        <f>SUM(F225:F228)</f>
        <v>240000</v>
      </c>
      <c r="G224" s="129">
        <f>SUM(G225:G228)</f>
        <v>240000</v>
      </c>
      <c r="H224" s="129">
        <f>SUM(H225:H228)</f>
        <v>0</v>
      </c>
      <c r="J224" s="116"/>
      <c r="K224" s="116"/>
      <c r="O224" s="116"/>
    </row>
    <row r="225" spans="1:15" s="21" customFormat="1" ht="15">
      <c r="A225" s="17">
        <v>1</v>
      </c>
      <c r="B225" s="43" t="s">
        <v>208</v>
      </c>
      <c r="C225" s="44" t="s">
        <v>209</v>
      </c>
      <c r="D225" s="45">
        <v>160000</v>
      </c>
      <c r="E225" s="45"/>
      <c r="F225" s="55">
        <f aca="true" t="shared" si="7" ref="F225:F249">E225+D225</f>
        <v>160000</v>
      </c>
      <c r="G225" s="45">
        <f>180000-20000</f>
        <v>160000</v>
      </c>
      <c r="H225" s="45"/>
      <c r="J225" s="116"/>
      <c r="K225" s="116"/>
      <c r="L225"/>
      <c r="M225"/>
      <c r="N225"/>
      <c r="O225" s="116"/>
    </row>
    <row r="226" spans="1:15" s="21" customFormat="1" ht="15">
      <c r="A226" s="17">
        <v>2</v>
      </c>
      <c r="B226" s="43" t="s">
        <v>210</v>
      </c>
      <c r="C226" s="44" t="s">
        <v>209</v>
      </c>
      <c r="D226" s="45">
        <v>55000</v>
      </c>
      <c r="E226" s="45"/>
      <c r="F226" s="55">
        <f t="shared" si="7"/>
        <v>55000</v>
      </c>
      <c r="G226" s="45">
        <v>55000</v>
      </c>
      <c r="H226" s="45"/>
      <c r="J226" s="116"/>
      <c r="K226" s="116"/>
      <c r="L226"/>
      <c r="M226"/>
      <c r="N226"/>
      <c r="O226" s="116"/>
    </row>
    <row r="227" spans="1:15" ht="15">
      <c r="A227" s="17">
        <v>3</v>
      </c>
      <c r="B227" s="43" t="s">
        <v>211</v>
      </c>
      <c r="C227" s="44" t="s">
        <v>43</v>
      </c>
      <c r="D227" s="45">
        <v>15000</v>
      </c>
      <c r="E227" s="45"/>
      <c r="F227" s="55">
        <f t="shared" si="7"/>
        <v>15000</v>
      </c>
      <c r="G227" s="45">
        <v>15000</v>
      </c>
      <c r="H227" s="45"/>
      <c r="J227" s="116"/>
      <c r="K227" s="116"/>
      <c r="L227" s="21"/>
      <c r="M227" s="21"/>
      <c r="O227" s="116"/>
    </row>
    <row r="228" spans="1:15" ht="15">
      <c r="A228" s="67">
        <v>4</v>
      </c>
      <c r="B228" s="54" t="s">
        <v>212</v>
      </c>
      <c r="C228" s="40" t="s">
        <v>43</v>
      </c>
      <c r="D228" s="55">
        <v>10000</v>
      </c>
      <c r="E228" s="55"/>
      <c r="F228" s="55">
        <f t="shared" si="7"/>
        <v>10000</v>
      </c>
      <c r="G228" s="55">
        <v>10000</v>
      </c>
      <c r="H228" s="79"/>
      <c r="J228" s="116"/>
      <c r="K228" s="116"/>
      <c r="L228" s="21"/>
      <c r="M228" s="21"/>
      <c r="O228" s="116"/>
    </row>
    <row r="229" spans="1:15" ht="15">
      <c r="A229" s="38"/>
      <c r="B229" s="82" t="s">
        <v>213</v>
      </c>
      <c r="C229" s="38">
        <v>67</v>
      </c>
      <c r="D229" s="129">
        <f>D230+D231</f>
        <v>110000</v>
      </c>
      <c r="E229" s="129">
        <f>E230+E231</f>
        <v>0</v>
      </c>
      <c r="F229" s="129">
        <f>F230+F231</f>
        <v>110000</v>
      </c>
      <c r="G229" s="129">
        <f>G230+G231</f>
        <v>110000</v>
      </c>
      <c r="H229" s="129">
        <f>H230+H231</f>
        <v>0</v>
      </c>
      <c r="J229" s="116"/>
      <c r="K229" s="116"/>
      <c r="O229" s="116"/>
    </row>
    <row r="230" spans="1:15" s="21" customFormat="1" ht="15">
      <c r="A230" s="17">
        <v>1</v>
      </c>
      <c r="B230" s="43" t="s">
        <v>214</v>
      </c>
      <c r="C230" s="44" t="s">
        <v>43</v>
      </c>
      <c r="D230" s="45">
        <v>25000</v>
      </c>
      <c r="E230" s="45"/>
      <c r="F230" s="55">
        <f t="shared" si="7"/>
        <v>25000</v>
      </c>
      <c r="G230" s="45">
        <v>25000</v>
      </c>
      <c r="H230" s="144"/>
      <c r="J230" s="116"/>
      <c r="K230" s="116"/>
      <c r="L230"/>
      <c r="M230"/>
      <c r="N230"/>
      <c r="O230" s="116"/>
    </row>
    <row r="231" spans="1:15" ht="15">
      <c r="A231" s="17">
        <v>2</v>
      </c>
      <c r="B231" s="43" t="s">
        <v>215</v>
      </c>
      <c r="C231" s="44" t="s">
        <v>43</v>
      </c>
      <c r="D231" s="45">
        <v>85000</v>
      </c>
      <c r="E231" s="45"/>
      <c r="F231" s="55">
        <f t="shared" si="7"/>
        <v>85000</v>
      </c>
      <c r="G231" s="45">
        <v>85000</v>
      </c>
      <c r="H231" s="144"/>
      <c r="J231" s="116"/>
      <c r="K231" s="116"/>
      <c r="O231" s="116"/>
    </row>
    <row r="232" spans="1:15" ht="15">
      <c r="A232" s="37"/>
      <c r="B232" s="82" t="s">
        <v>216</v>
      </c>
      <c r="C232" s="38">
        <v>67</v>
      </c>
      <c r="D232" s="129">
        <f>D233+D234+D235+D236</f>
        <v>125000</v>
      </c>
      <c r="E232" s="129">
        <f>E233+E234+E235+E236</f>
        <v>25000</v>
      </c>
      <c r="F232" s="129">
        <f>F233+F234+F235+F236</f>
        <v>150000</v>
      </c>
      <c r="G232" s="129">
        <f>G233+G234+G235+G236</f>
        <v>150000</v>
      </c>
      <c r="H232" s="129">
        <f>H233+H234+H235</f>
        <v>0</v>
      </c>
      <c r="J232" s="116"/>
      <c r="K232" s="116"/>
      <c r="L232" s="21"/>
      <c r="M232" s="21"/>
      <c r="O232" s="116"/>
    </row>
    <row r="233" spans="1:15" ht="15">
      <c r="A233" s="17">
        <v>1</v>
      </c>
      <c r="B233" s="54" t="s">
        <v>217</v>
      </c>
      <c r="C233" s="40" t="s">
        <v>43</v>
      </c>
      <c r="D233" s="55">
        <v>90000</v>
      </c>
      <c r="E233" s="55">
        <v>8500</v>
      </c>
      <c r="F233" s="55">
        <f t="shared" si="7"/>
        <v>98500</v>
      </c>
      <c r="G233" s="55">
        <v>98500</v>
      </c>
      <c r="H233" s="91"/>
      <c r="J233" s="116"/>
      <c r="K233" s="116"/>
      <c r="O233" s="116"/>
    </row>
    <row r="234" spans="1:15" ht="15">
      <c r="A234" s="17">
        <v>2</v>
      </c>
      <c r="B234" s="84" t="s">
        <v>218</v>
      </c>
      <c r="C234" s="17" t="s">
        <v>43</v>
      </c>
      <c r="D234" s="26">
        <v>0</v>
      </c>
      <c r="E234" s="26"/>
      <c r="F234" s="55">
        <f t="shared" si="7"/>
        <v>0</v>
      </c>
      <c r="G234" s="26">
        <f>14000-14000</f>
        <v>0</v>
      </c>
      <c r="H234" s="144"/>
      <c r="J234" s="116"/>
      <c r="K234" s="116"/>
      <c r="O234" s="116"/>
    </row>
    <row r="235" spans="1:15" ht="15">
      <c r="A235" s="17">
        <v>3</v>
      </c>
      <c r="B235" s="84" t="s">
        <v>376</v>
      </c>
      <c r="C235" s="17" t="s">
        <v>43</v>
      </c>
      <c r="D235" s="26">
        <v>35000</v>
      </c>
      <c r="E235" s="26"/>
      <c r="F235" s="55">
        <f t="shared" si="7"/>
        <v>35000</v>
      </c>
      <c r="G235" s="26">
        <v>35000</v>
      </c>
      <c r="H235" s="144"/>
      <c r="J235" s="116"/>
      <c r="K235" s="116"/>
      <c r="O235" s="116"/>
    </row>
    <row r="236" spans="1:15" ht="25.5">
      <c r="A236" s="17"/>
      <c r="B236" s="84" t="s">
        <v>408</v>
      </c>
      <c r="C236" s="17" t="s">
        <v>43</v>
      </c>
      <c r="D236" s="26"/>
      <c r="E236" s="26">
        <v>16500</v>
      </c>
      <c r="F236" s="55">
        <f t="shared" si="7"/>
        <v>16500</v>
      </c>
      <c r="G236" s="26">
        <v>16500</v>
      </c>
      <c r="H236" s="144"/>
      <c r="J236" s="116"/>
      <c r="K236" s="116"/>
      <c r="O236" s="116"/>
    </row>
    <row r="237" spans="1:15" ht="15">
      <c r="A237" s="37"/>
      <c r="B237" s="82" t="s">
        <v>219</v>
      </c>
      <c r="C237" s="38">
        <v>67</v>
      </c>
      <c r="D237" s="129">
        <f>SUM(D238:D244)</f>
        <v>51000</v>
      </c>
      <c r="E237" s="129">
        <f>SUM(E238:E244)</f>
        <v>3000</v>
      </c>
      <c r="F237" s="129">
        <f>SUM(F238:F244)</f>
        <v>54000</v>
      </c>
      <c r="G237" s="129">
        <f>SUM(G238:G244)</f>
        <v>54000</v>
      </c>
      <c r="H237" s="129">
        <f>SUM(H238:H243)</f>
        <v>0</v>
      </c>
      <c r="J237" s="116"/>
      <c r="K237" s="116"/>
      <c r="O237" s="116"/>
    </row>
    <row r="238" spans="1:15" ht="15">
      <c r="A238" s="17">
        <v>1</v>
      </c>
      <c r="B238" s="54" t="s">
        <v>220</v>
      </c>
      <c r="C238" s="40" t="s">
        <v>43</v>
      </c>
      <c r="D238" s="55">
        <v>20000</v>
      </c>
      <c r="E238" s="55"/>
      <c r="F238" s="55">
        <f t="shared" si="7"/>
        <v>20000</v>
      </c>
      <c r="G238" s="55">
        <v>20000</v>
      </c>
      <c r="H238" s="91"/>
      <c r="J238" s="116"/>
      <c r="K238" s="116"/>
      <c r="O238" s="116"/>
    </row>
    <row r="239" spans="1:15" ht="25.5">
      <c r="A239" s="17">
        <v>2</v>
      </c>
      <c r="B239" s="69" t="s">
        <v>221</v>
      </c>
      <c r="C239" s="40" t="s">
        <v>43</v>
      </c>
      <c r="D239" s="55">
        <v>17000</v>
      </c>
      <c r="E239" s="55"/>
      <c r="F239" s="55">
        <f t="shared" si="7"/>
        <v>17000</v>
      </c>
      <c r="G239" s="55">
        <f>20000-3000</f>
        <v>17000</v>
      </c>
      <c r="H239" s="91"/>
      <c r="J239" s="116"/>
      <c r="K239" s="116"/>
      <c r="O239" s="116"/>
    </row>
    <row r="240" spans="1:15" ht="15">
      <c r="A240" s="17">
        <v>3</v>
      </c>
      <c r="B240" s="69" t="s">
        <v>222</v>
      </c>
      <c r="C240" s="40" t="s">
        <v>43</v>
      </c>
      <c r="D240" s="55">
        <v>3000</v>
      </c>
      <c r="E240" s="55"/>
      <c r="F240" s="55">
        <f t="shared" si="7"/>
        <v>3000</v>
      </c>
      <c r="G240" s="55">
        <v>3000</v>
      </c>
      <c r="H240" s="91"/>
      <c r="J240" s="116"/>
      <c r="K240" s="116"/>
      <c r="O240" s="116"/>
    </row>
    <row r="241" spans="1:15" ht="15">
      <c r="A241" s="17">
        <v>4</v>
      </c>
      <c r="B241" s="54" t="s">
        <v>223</v>
      </c>
      <c r="C241" s="40" t="s">
        <v>43</v>
      </c>
      <c r="D241" s="55">
        <v>5000</v>
      </c>
      <c r="E241" s="55"/>
      <c r="F241" s="55">
        <f t="shared" si="7"/>
        <v>5000</v>
      </c>
      <c r="G241" s="55">
        <v>5000</v>
      </c>
      <c r="H241" s="91"/>
      <c r="J241" s="116"/>
      <c r="K241" s="116"/>
      <c r="O241" s="116"/>
    </row>
    <row r="242" spans="1:15" ht="15">
      <c r="A242" s="17">
        <v>5</v>
      </c>
      <c r="B242" s="54" t="s">
        <v>224</v>
      </c>
      <c r="C242" s="40" t="s">
        <v>43</v>
      </c>
      <c r="D242" s="55">
        <v>3000</v>
      </c>
      <c r="E242" s="55"/>
      <c r="F242" s="55">
        <f t="shared" si="7"/>
        <v>3000</v>
      </c>
      <c r="G242" s="55">
        <v>3000</v>
      </c>
      <c r="H242" s="91"/>
      <c r="J242" s="116"/>
      <c r="K242" s="116"/>
      <c r="O242" s="116"/>
    </row>
    <row r="243" spans="1:15" ht="15">
      <c r="A243" s="17">
        <v>6</v>
      </c>
      <c r="B243" s="54" t="s">
        <v>225</v>
      </c>
      <c r="C243" s="40" t="s">
        <v>43</v>
      </c>
      <c r="D243" s="55">
        <v>3000</v>
      </c>
      <c r="E243" s="55"/>
      <c r="F243" s="55">
        <f t="shared" si="7"/>
        <v>3000</v>
      </c>
      <c r="G243" s="55">
        <v>3000</v>
      </c>
      <c r="H243" s="91"/>
      <c r="J243" s="116"/>
      <c r="K243" s="116"/>
      <c r="O243" s="116"/>
    </row>
    <row r="244" spans="1:15" ht="15">
      <c r="A244" s="17">
        <v>7</v>
      </c>
      <c r="B244" s="54" t="s">
        <v>406</v>
      </c>
      <c r="C244" s="121" t="s">
        <v>43</v>
      </c>
      <c r="D244" s="55"/>
      <c r="E244" s="55">
        <v>3000</v>
      </c>
      <c r="F244" s="55">
        <f t="shared" si="7"/>
        <v>3000</v>
      </c>
      <c r="G244" s="55">
        <v>3000</v>
      </c>
      <c r="H244" s="91"/>
      <c r="J244" s="116"/>
      <c r="K244" s="116"/>
      <c r="O244" s="116"/>
    </row>
    <row r="245" spans="1:15" ht="15">
      <c r="A245" s="37"/>
      <c r="B245" s="82" t="s">
        <v>226</v>
      </c>
      <c r="C245" s="38">
        <v>67</v>
      </c>
      <c r="D245" s="129">
        <f>SUM(D246:D249)</f>
        <v>42000</v>
      </c>
      <c r="E245" s="129">
        <f>SUM(E246:E249)</f>
        <v>12000</v>
      </c>
      <c r="F245" s="129">
        <f>SUM(F246:F249)</f>
        <v>54000</v>
      </c>
      <c r="G245" s="129">
        <f>SUM(G246:G249)</f>
        <v>54000</v>
      </c>
      <c r="H245" s="129">
        <f>SUM(H246:H249)</f>
        <v>0</v>
      </c>
      <c r="J245" s="116"/>
      <c r="K245" s="116"/>
      <c r="O245" s="116"/>
    </row>
    <row r="246" spans="1:15" ht="25.5">
      <c r="A246" s="17">
        <v>1</v>
      </c>
      <c r="B246" s="54" t="s">
        <v>227</v>
      </c>
      <c r="C246" s="40" t="s">
        <v>43</v>
      </c>
      <c r="D246" s="55">
        <v>30000</v>
      </c>
      <c r="E246" s="55"/>
      <c r="F246" s="55">
        <f t="shared" si="7"/>
        <v>30000</v>
      </c>
      <c r="G246" s="55">
        <v>30000</v>
      </c>
      <c r="H246" s="91"/>
      <c r="J246" s="116"/>
      <c r="K246" s="116"/>
      <c r="O246" s="116"/>
    </row>
    <row r="247" spans="1:15" ht="15">
      <c r="A247" s="17">
        <v>2</v>
      </c>
      <c r="B247" s="54" t="s">
        <v>228</v>
      </c>
      <c r="C247" s="40" t="s">
        <v>43</v>
      </c>
      <c r="D247" s="55">
        <v>7000</v>
      </c>
      <c r="E247" s="55"/>
      <c r="F247" s="55">
        <f t="shared" si="7"/>
        <v>7000</v>
      </c>
      <c r="G247" s="55">
        <v>7000</v>
      </c>
      <c r="H247" s="91"/>
      <c r="J247" s="116"/>
      <c r="K247" s="116"/>
      <c r="O247" s="116"/>
    </row>
    <row r="248" spans="1:15" ht="15">
      <c r="A248" s="17">
        <v>3</v>
      </c>
      <c r="B248" s="54" t="s">
        <v>222</v>
      </c>
      <c r="C248" s="40" t="s">
        <v>43</v>
      </c>
      <c r="D248" s="55">
        <v>5000</v>
      </c>
      <c r="E248" s="55"/>
      <c r="F248" s="55">
        <f t="shared" si="7"/>
        <v>5000</v>
      </c>
      <c r="G248" s="55">
        <v>5000</v>
      </c>
      <c r="H248" s="91"/>
      <c r="J248" s="116"/>
      <c r="K248" s="116"/>
      <c r="O248" s="116"/>
    </row>
    <row r="249" spans="1:15" ht="15">
      <c r="A249" s="17">
        <v>4</v>
      </c>
      <c r="B249" s="54" t="s">
        <v>409</v>
      </c>
      <c r="C249" s="121" t="s">
        <v>43</v>
      </c>
      <c r="D249" s="55"/>
      <c r="E249" s="55">
        <v>12000</v>
      </c>
      <c r="F249" s="55">
        <f t="shared" si="7"/>
        <v>12000</v>
      </c>
      <c r="G249" s="55">
        <v>12000</v>
      </c>
      <c r="H249" s="91"/>
      <c r="J249" s="116"/>
      <c r="K249" s="116"/>
      <c r="O249" s="116"/>
    </row>
    <row r="250" spans="1:15" ht="15">
      <c r="A250" s="37"/>
      <c r="B250" s="82" t="s">
        <v>229</v>
      </c>
      <c r="C250" s="38">
        <v>67</v>
      </c>
      <c r="D250" s="129">
        <f>SUM(D251:D254)</f>
        <v>48000</v>
      </c>
      <c r="E250" s="129">
        <f>SUM(E251:E254)</f>
        <v>0</v>
      </c>
      <c r="F250" s="129">
        <f>SUM(F251:F254)</f>
        <v>48000</v>
      </c>
      <c r="G250" s="129">
        <f>SUM(G251:G254)</f>
        <v>48000</v>
      </c>
      <c r="H250" s="129">
        <f>SUM(H251:H254)</f>
        <v>0</v>
      </c>
      <c r="J250" s="116"/>
      <c r="K250" s="116"/>
      <c r="O250" s="116"/>
    </row>
    <row r="251" spans="1:15" ht="15">
      <c r="A251" s="17">
        <v>1</v>
      </c>
      <c r="B251" s="54" t="s">
        <v>230</v>
      </c>
      <c r="C251" s="40" t="s">
        <v>43</v>
      </c>
      <c r="D251" s="55">
        <v>4000</v>
      </c>
      <c r="E251" s="55"/>
      <c r="F251" s="55">
        <f>E251+D251</f>
        <v>4000</v>
      </c>
      <c r="G251" s="26">
        <f>7000-3000</f>
        <v>4000</v>
      </c>
      <c r="H251" s="91"/>
      <c r="J251" s="116"/>
      <c r="K251" s="116"/>
      <c r="O251" s="116"/>
    </row>
    <row r="252" spans="1:15" ht="15">
      <c r="A252" s="17">
        <v>2</v>
      </c>
      <c r="B252" s="54" t="s">
        <v>223</v>
      </c>
      <c r="C252" s="40" t="s">
        <v>43</v>
      </c>
      <c r="D252" s="55">
        <v>4000</v>
      </c>
      <c r="E252" s="55"/>
      <c r="F252" s="55">
        <f>E252+D252</f>
        <v>4000</v>
      </c>
      <c r="G252" s="26">
        <v>4000</v>
      </c>
      <c r="H252" s="91"/>
      <c r="J252" s="116"/>
      <c r="K252" s="116"/>
      <c r="O252" s="116"/>
    </row>
    <row r="253" spans="1:15" ht="15">
      <c r="A253" s="17">
        <v>3</v>
      </c>
      <c r="B253" s="54" t="s">
        <v>231</v>
      </c>
      <c r="C253" s="40" t="s">
        <v>43</v>
      </c>
      <c r="D253" s="55">
        <v>5000</v>
      </c>
      <c r="E253" s="55"/>
      <c r="F253" s="55">
        <f>E253+D253</f>
        <v>5000</v>
      </c>
      <c r="G253" s="26">
        <v>5000</v>
      </c>
      <c r="H253" s="91"/>
      <c r="J253" s="116"/>
      <c r="K253" s="116"/>
      <c r="O253" s="116"/>
    </row>
    <row r="254" spans="1:15" ht="15">
      <c r="A254" s="17">
        <v>4</v>
      </c>
      <c r="B254" s="54" t="s">
        <v>232</v>
      </c>
      <c r="C254" s="40" t="s">
        <v>43</v>
      </c>
      <c r="D254" s="55">
        <v>35000</v>
      </c>
      <c r="E254" s="55"/>
      <c r="F254" s="55">
        <f>E254+D254</f>
        <v>35000</v>
      </c>
      <c r="G254" s="26">
        <f>47000-12000</f>
        <v>35000</v>
      </c>
      <c r="H254" s="91"/>
      <c r="J254" s="116"/>
      <c r="K254" s="116"/>
      <c r="O254" s="116"/>
    </row>
    <row r="255" spans="1:15" ht="15">
      <c r="A255" s="85"/>
      <c r="B255" s="82" t="s">
        <v>233</v>
      </c>
      <c r="C255" s="38">
        <v>67</v>
      </c>
      <c r="D255" s="129">
        <f>SUM(D256:D259)</f>
        <v>100000</v>
      </c>
      <c r="E255" s="129">
        <f>SUM(E256:E259)</f>
        <v>-8000</v>
      </c>
      <c r="F255" s="129">
        <f>SUM(F256:F259)</f>
        <v>92000</v>
      </c>
      <c r="G255" s="129">
        <f>SUM(G256:G259)</f>
        <v>92000</v>
      </c>
      <c r="H255" s="129">
        <f>SUM(H256:H259)</f>
        <v>0</v>
      </c>
      <c r="J255" s="116"/>
      <c r="K255" s="116"/>
      <c r="O255" s="116"/>
    </row>
    <row r="256" spans="1:15" ht="15">
      <c r="A256" s="67">
        <v>1</v>
      </c>
      <c r="B256" s="54" t="s">
        <v>234</v>
      </c>
      <c r="C256" s="40" t="s">
        <v>43</v>
      </c>
      <c r="D256" s="55">
        <v>41500</v>
      </c>
      <c r="E256" s="55">
        <v>-8000</v>
      </c>
      <c r="F256" s="55">
        <f>E256+D256</f>
        <v>33500</v>
      </c>
      <c r="G256" s="55">
        <v>33500</v>
      </c>
      <c r="H256" s="91"/>
      <c r="J256" s="116"/>
      <c r="K256" s="116"/>
      <c r="O256" s="116"/>
    </row>
    <row r="257" spans="1:15" ht="25.5">
      <c r="A257" s="67">
        <v>2</v>
      </c>
      <c r="B257" s="54" t="s">
        <v>235</v>
      </c>
      <c r="C257" s="40" t="s">
        <v>43</v>
      </c>
      <c r="D257" s="55">
        <v>12500</v>
      </c>
      <c r="E257" s="55"/>
      <c r="F257" s="55">
        <f>E257+D257</f>
        <v>12500</v>
      </c>
      <c r="G257" s="55">
        <f>15000-2500</f>
        <v>12500</v>
      </c>
      <c r="H257" s="91"/>
      <c r="J257" s="116"/>
      <c r="K257" s="116"/>
      <c r="O257" s="116"/>
    </row>
    <row r="258" spans="1:15" ht="15">
      <c r="A258" s="86" t="s">
        <v>236</v>
      </c>
      <c r="B258" s="70" t="s">
        <v>237</v>
      </c>
      <c r="C258" s="87" t="s">
        <v>43</v>
      </c>
      <c r="D258" s="29">
        <v>40000</v>
      </c>
      <c r="E258" s="29"/>
      <c r="F258" s="55">
        <f>E258+D258</f>
        <v>40000</v>
      </c>
      <c r="G258" s="29">
        <v>40000</v>
      </c>
      <c r="H258" s="145"/>
      <c r="J258" s="116"/>
      <c r="K258" s="116"/>
      <c r="O258" s="116"/>
    </row>
    <row r="259" spans="1:15" ht="15">
      <c r="A259" s="86" t="s">
        <v>238</v>
      </c>
      <c r="B259" s="54" t="s">
        <v>239</v>
      </c>
      <c r="C259" s="40" t="s">
        <v>43</v>
      </c>
      <c r="D259" s="55">
        <v>6000</v>
      </c>
      <c r="E259" s="55"/>
      <c r="F259" s="55">
        <f>E259+D259</f>
        <v>6000</v>
      </c>
      <c r="G259" s="55">
        <v>6000</v>
      </c>
      <c r="H259" s="91"/>
      <c r="J259" s="116"/>
      <c r="K259" s="116"/>
      <c r="O259" s="116"/>
    </row>
    <row r="260" spans="1:15" ht="15">
      <c r="A260" s="88"/>
      <c r="B260" s="82" t="s">
        <v>240</v>
      </c>
      <c r="C260" s="38">
        <v>67</v>
      </c>
      <c r="D260" s="129">
        <f>SUM(D261:D265)</f>
        <v>431000</v>
      </c>
      <c r="E260" s="129">
        <f>SUM(E261:E265)</f>
        <v>3000</v>
      </c>
      <c r="F260" s="129">
        <f>SUM(F261:F265)</f>
        <v>434000</v>
      </c>
      <c r="G260" s="129">
        <f>SUM(G261:G265)</f>
        <v>434000</v>
      </c>
      <c r="H260" s="129">
        <f>SUM(H261:H265)</f>
        <v>0</v>
      </c>
      <c r="J260" s="116"/>
      <c r="K260" s="116"/>
      <c r="O260" s="116"/>
    </row>
    <row r="261" spans="1:15" ht="15">
      <c r="A261" s="86" t="s">
        <v>241</v>
      </c>
      <c r="B261" s="70" t="s">
        <v>242</v>
      </c>
      <c r="C261" s="87" t="s">
        <v>43</v>
      </c>
      <c r="D261" s="29">
        <v>50000</v>
      </c>
      <c r="E261" s="29"/>
      <c r="F261" s="55">
        <f>E261+D261</f>
        <v>50000</v>
      </c>
      <c r="G261" s="29">
        <v>50000</v>
      </c>
      <c r="H261" s="145"/>
      <c r="J261" s="116"/>
      <c r="K261" s="116"/>
      <c r="O261" s="116"/>
    </row>
    <row r="262" spans="1:15" ht="15">
      <c r="A262" s="86" t="s">
        <v>243</v>
      </c>
      <c r="B262" s="54" t="s">
        <v>407</v>
      </c>
      <c r="C262" s="40" t="s">
        <v>43</v>
      </c>
      <c r="D262" s="55">
        <v>6000</v>
      </c>
      <c r="E262" s="55">
        <v>3000</v>
      </c>
      <c r="F262" s="55">
        <f>E262+D262</f>
        <v>9000</v>
      </c>
      <c r="G262" s="55">
        <v>9000</v>
      </c>
      <c r="H262" s="91"/>
      <c r="J262" s="116"/>
      <c r="K262" s="116"/>
      <c r="O262" s="116"/>
    </row>
    <row r="263" spans="1:15" ht="15">
      <c r="A263" s="86" t="s">
        <v>236</v>
      </c>
      <c r="B263" s="70" t="s">
        <v>244</v>
      </c>
      <c r="C263" s="87" t="s">
        <v>43</v>
      </c>
      <c r="D263" s="29">
        <v>300000</v>
      </c>
      <c r="E263" s="29"/>
      <c r="F263" s="55">
        <f>E263+D263</f>
        <v>300000</v>
      </c>
      <c r="G263" s="29">
        <v>300000</v>
      </c>
      <c r="H263" s="145"/>
      <c r="J263" s="116"/>
      <c r="K263" s="116"/>
      <c r="O263" s="116"/>
    </row>
    <row r="264" spans="1:15" ht="15">
      <c r="A264" s="86" t="s">
        <v>238</v>
      </c>
      <c r="B264" s="54" t="s">
        <v>245</v>
      </c>
      <c r="C264" s="40" t="s">
        <v>43</v>
      </c>
      <c r="D264" s="55">
        <v>40000</v>
      </c>
      <c r="E264" s="55"/>
      <c r="F264" s="55">
        <f>E264+D264</f>
        <v>40000</v>
      </c>
      <c r="G264" s="55">
        <v>40000</v>
      </c>
      <c r="H264" s="91"/>
      <c r="J264" s="116"/>
      <c r="K264" s="116"/>
      <c r="O264" s="116"/>
    </row>
    <row r="265" spans="1:15" ht="15">
      <c r="A265" s="86" t="s">
        <v>253</v>
      </c>
      <c r="B265" s="54" t="s">
        <v>375</v>
      </c>
      <c r="C265" s="117" t="s">
        <v>43</v>
      </c>
      <c r="D265" s="55">
        <v>35000</v>
      </c>
      <c r="E265" s="55"/>
      <c r="F265" s="55">
        <f>E265+D265</f>
        <v>35000</v>
      </c>
      <c r="G265" s="55">
        <v>35000</v>
      </c>
      <c r="H265" s="91"/>
      <c r="J265" s="116"/>
      <c r="K265" s="116"/>
      <c r="O265" s="116"/>
    </row>
    <row r="266" spans="1:15" ht="15">
      <c r="A266" s="86"/>
      <c r="B266" s="82" t="s">
        <v>246</v>
      </c>
      <c r="C266" s="38">
        <v>67</v>
      </c>
      <c r="D266" s="129">
        <f>D267</f>
        <v>250000</v>
      </c>
      <c r="E266" s="129">
        <f>E267</f>
        <v>20000</v>
      </c>
      <c r="F266" s="129">
        <f>F267</f>
        <v>270000</v>
      </c>
      <c r="G266" s="129">
        <f>G267</f>
        <v>270000</v>
      </c>
      <c r="H266" s="129">
        <f>H267</f>
        <v>0</v>
      </c>
      <c r="J266" s="116"/>
      <c r="K266" s="116"/>
      <c r="O266" s="116"/>
    </row>
    <row r="267" spans="1:15" ht="15">
      <c r="A267" s="86" t="s">
        <v>241</v>
      </c>
      <c r="B267" s="89" t="s">
        <v>247</v>
      </c>
      <c r="C267" s="40" t="s">
        <v>43</v>
      </c>
      <c r="D267" s="55">
        <v>250000</v>
      </c>
      <c r="E267" s="55">
        <v>20000</v>
      </c>
      <c r="F267" s="55">
        <f aca="true" t="shared" si="8" ref="F267:F274">E267+D267</f>
        <v>270000</v>
      </c>
      <c r="G267" s="29">
        <v>270000</v>
      </c>
      <c r="H267" s="91"/>
      <c r="J267" s="116"/>
      <c r="K267" s="116"/>
      <c r="O267" s="116"/>
    </row>
    <row r="268" spans="1:15" ht="38.25">
      <c r="A268" s="90"/>
      <c r="B268" s="73" t="s">
        <v>248</v>
      </c>
      <c r="C268" s="72">
        <v>67</v>
      </c>
      <c r="D268" s="139">
        <f>SUM(D269:D274)</f>
        <v>38000</v>
      </c>
      <c r="E268" s="139">
        <f>SUM(E269:E274)</f>
        <v>0</v>
      </c>
      <c r="F268" s="139">
        <f>SUM(F269:F274)</f>
        <v>38000</v>
      </c>
      <c r="G268" s="139">
        <f>SUM(G269:G274)</f>
        <v>38000</v>
      </c>
      <c r="H268" s="139">
        <f>SUM(H269:H274)</f>
        <v>0</v>
      </c>
      <c r="J268" s="116"/>
      <c r="K268" s="116"/>
      <c r="O268" s="116"/>
    </row>
    <row r="269" spans="1:15" ht="15">
      <c r="A269" s="86" t="s">
        <v>241</v>
      </c>
      <c r="B269" s="54" t="s">
        <v>249</v>
      </c>
      <c r="C269" s="86" t="s">
        <v>43</v>
      </c>
      <c r="D269" s="55">
        <v>9000</v>
      </c>
      <c r="E269" s="55"/>
      <c r="F269" s="55">
        <f t="shared" si="8"/>
        <v>9000</v>
      </c>
      <c r="G269" s="55">
        <v>9000</v>
      </c>
      <c r="H269" s="91"/>
      <c r="J269" s="116"/>
      <c r="K269" s="116"/>
      <c r="O269" s="116"/>
    </row>
    <row r="270" spans="1:15" ht="15">
      <c r="A270" s="86" t="s">
        <v>243</v>
      </c>
      <c r="B270" s="54" t="s">
        <v>250</v>
      </c>
      <c r="C270" s="86" t="s">
        <v>43</v>
      </c>
      <c r="D270" s="55">
        <v>5000</v>
      </c>
      <c r="E270" s="55"/>
      <c r="F270" s="55">
        <f t="shared" si="8"/>
        <v>5000</v>
      </c>
      <c r="G270" s="55">
        <v>5000</v>
      </c>
      <c r="H270" s="91"/>
      <c r="J270" s="116"/>
      <c r="K270" s="116"/>
      <c r="O270" s="116"/>
    </row>
    <row r="271" spans="1:15" ht="15">
      <c r="A271" s="86" t="s">
        <v>236</v>
      </c>
      <c r="B271" s="54" t="s">
        <v>251</v>
      </c>
      <c r="C271" s="86" t="s">
        <v>43</v>
      </c>
      <c r="D271" s="55">
        <v>8000</v>
      </c>
      <c r="E271" s="55"/>
      <c r="F271" s="55">
        <f t="shared" si="8"/>
        <v>8000</v>
      </c>
      <c r="G271" s="55">
        <v>8000</v>
      </c>
      <c r="H271" s="91"/>
      <c r="J271" s="116"/>
      <c r="K271" s="116"/>
      <c r="O271" s="116"/>
    </row>
    <row r="272" spans="1:15" ht="15">
      <c r="A272" s="86" t="s">
        <v>238</v>
      </c>
      <c r="B272" s="54" t="s">
        <v>252</v>
      </c>
      <c r="C272" s="86" t="s">
        <v>43</v>
      </c>
      <c r="D272" s="55">
        <v>9000</v>
      </c>
      <c r="E272" s="55"/>
      <c r="F272" s="55">
        <f t="shared" si="8"/>
        <v>9000</v>
      </c>
      <c r="G272" s="55">
        <v>9000</v>
      </c>
      <c r="H272" s="91"/>
      <c r="J272" s="116"/>
      <c r="K272" s="116"/>
      <c r="O272" s="116"/>
    </row>
    <row r="273" spans="1:15" ht="15">
      <c r="A273" s="86" t="s">
        <v>253</v>
      </c>
      <c r="B273" s="54" t="s">
        <v>254</v>
      </c>
      <c r="C273" s="86" t="s">
        <v>43</v>
      </c>
      <c r="D273" s="55">
        <v>3000</v>
      </c>
      <c r="E273" s="55"/>
      <c r="F273" s="55">
        <f t="shared" si="8"/>
        <v>3000</v>
      </c>
      <c r="G273" s="55">
        <v>3000</v>
      </c>
      <c r="H273" s="91"/>
      <c r="J273" s="116"/>
      <c r="K273" s="116"/>
      <c r="O273" s="116"/>
    </row>
    <row r="274" spans="1:15" ht="15">
      <c r="A274" s="86" t="s">
        <v>255</v>
      </c>
      <c r="B274" s="54" t="s">
        <v>256</v>
      </c>
      <c r="C274" s="86" t="s">
        <v>43</v>
      </c>
      <c r="D274" s="55">
        <v>4000</v>
      </c>
      <c r="E274" s="55"/>
      <c r="F274" s="55">
        <f t="shared" si="8"/>
        <v>4000</v>
      </c>
      <c r="G274" s="55">
        <v>4000</v>
      </c>
      <c r="H274" s="91"/>
      <c r="J274" s="116"/>
      <c r="K274" s="116"/>
      <c r="O274" s="116"/>
    </row>
    <row r="275" spans="1:15" ht="15">
      <c r="A275" s="90"/>
      <c r="B275" s="73" t="s">
        <v>257</v>
      </c>
      <c r="C275" s="72">
        <v>67</v>
      </c>
      <c r="D275" s="139">
        <f>SUM(D276:D280)</f>
        <v>57000</v>
      </c>
      <c r="E275" s="139">
        <f>SUM(E276:E280)</f>
        <v>0</v>
      </c>
      <c r="F275" s="139">
        <f>SUM(F276:F280)</f>
        <v>57000</v>
      </c>
      <c r="G275" s="139">
        <f>SUM(G276:G280)</f>
        <v>57000</v>
      </c>
      <c r="H275" s="139">
        <f>SUM(H276:H280)</f>
        <v>0</v>
      </c>
      <c r="J275" s="116"/>
      <c r="K275" s="116"/>
      <c r="O275" s="116"/>
    </row>
    <row r="276" spans="1:15" ht="15">
      <c r="A276" s="86" t="s">
        <v>241</v>
      </c>
      <c r="B276" s="54" t="s">
        <v>258</v>
      </c>
      <c r="C276" s="86" t="s">
        <v>43</v>
      </c>
      <c r="D276" s="55">
        <v>25000</v>
      </c>
      <c r="E276" s="55"/>
      <c r="F276" s="55">
        <f>E276+D276</f>
        <v>25000</v>
      </c>
      <c r="G276" s="55">
        <v>25000</v>
      </c>
      <c r="H276" s="79"/>
      <c r="J276" s="116"/>
      <c r="K276" s="116"/>
      <c r="O276" s="116"/>
    </row>
    <row r="277" spans="1:15" ht="15">
      <c r="A277" s="86" t="s">
        <v>243</v>
      </c>
      <c r="B277" s="54" t="s">
        <v>259</v>
      </c>
      <c r="C277" s="86" t="s">
        <v>43</v>
      </c>
      <c r="D277" s="55">
        <v>10000</v>
      </c>
      <c r="E277" s="55"/>
      <c r="F277" s="55">
        <f>E277+D277</f>
        <v>10000</v>
      </c>
      <c r="G277" s="55">
        <v>10000</v>
      </c>
      <c r="H277" s="79"/>
      <c r="J277" s="116"/>
      <c r="K277" s="116"/>
      <c r="O277" s="116"/>
    </row>
    <row r="278" spans="1:15" ht="15">
      <c r="A278" s="86" t="s">
        <v>236</v>
      </c>
      <c r="B278" s="54" t="s">
        <v>260</v>
      </c>
      <c r="C278" s="86" t="s">
        <v>43</v>
      </c>
      <c r="D278" s="55">
        <v>10000</v>
      </c>
      <c r="E278" s="55"/>
      <c r="F278" s="55">
        <f>E278+D278</f>
        <v>10000</v>
      </c>
      <c r="G278" s="55">
        <v>10000</v>
      </c>
      <c r="H278" s="79"/>
      <c r="J278" s="116"/>
      <c r="K278" s="116"/>
      <c r="O278" s="116"/>
    </row>
    <row r="279" spans="1:15" ht="15">
      <c r="A279" s="86" t="s">
        <v>238</v>
      </c>
      <c r="B279" s="54" t="s">
        <v>239</v>
      </c>
      <c r="C279" s="86" t="s">
        <v>43</v>
      </c>
      <c r="D279" s="55">
        <v>8000</v>
      </c>
      <c r="E279" s="55"/>
      <c r="F279" s="55">
        <f>E279+D279</f>
        <v>8000</v>
      </c>
      <c r="G279" s="55">
        <v>8000</v>
      </c>
      <c r="H279" s="79"/>
      <c r="J279" s="116"/>
      <c r="K279" s="116"/>
      <c r="O279" s="116"/>
    </row>
    <row r="280" spans="1:15" ht="15">
      <c r="A280" s="86" t="s">
        <v>253</v>
      </c>
      <c r="B280" s="54" t="s">
        <v>261</v>
      </c>
      <c r="C280" s="86" t="s">
        <v>43</v>
      </c>
      <c r="D280" s="55">
        <v>4000</v>
      </c>
      <c r="E280" s="55"/>
      <c r="F280" s="55">
        <f>E280+D280</f>
        <v>4000</v>
      </c>
      <c r="G280" s="55">
        <v>4000</v>
      </c>
      <c r="H280" s="79"/>
      <c r="J280" s="116"/>
      <c r="K280" s="116"/>
      <c r="O280" s="116"/>
    </row>
    <row r="281" spans="1:15" ht="15">
      <c r="A281" s="90"/>
      <c r="B281" s="77" t="s">
        <v>262</v>
      </c>
      <c r="C281" s="81" t="s">
        <v>263</v>
      </c>
      <c r="D281" s="139">
        <f>SUM(D282:D293)</f>
        <v>407000</v>
      </c>
      <c r="E281" s="139">
        <f>SUM(E282:E293)</f>
        <v>0</v>
      </c>
      <c r="F281" s="139">
        <f>SUM(F282:F293)</f>
        <v>407000</v>
      </c>
      <c r="G281" s="139">
        <f>SUM(G282:G293)</f>
        <v>407000</v>
      </c>
      <c r="H281" s="139">
        <f>SUM(H282:H291)</f>
        <v>0</v>
      </c>
      <c r="J281" s="116"/>
      <c r="K281" s="116"/>
      <c r="O281" s="116"/>
    </row>
    <row r="282" spans="1:15" ht="15">
      <c r="A282" s="86" t="s">
        <v>241</v>
      </c>
      <c r="B282" s="54" t="s">
        <v>358</v>
      </c>
      <c r="C282" s="86" t="s">
        <v>43</v>
      </c>
      <c r="D282" s="55">
        <v>15000</v>
      </c>
      <c r="E282" s="55">
        <v>-100</v>
      </c>
      <c r="F282" s="55">
        <f aca="true" t="shared" si="9" ref="F282:F293">E282+D282</f>
        <v>14900</v>
      </c>
      <c r="G282" s="55">
        <v>14900</v>
      </c>
      <c r="H282" s="79"/>
      <c r="J282" s="116"/>
      <c r="K282" s="116"/>
      <c r="O282" s="116"/>
    </row>
    <row r="283" spans="1:15" ht="15">
      <c r="A283" s="86" t="s">
        <v>243</v>
      </c>
      <c r="B283" s="54" t="s">
        <v>359</v>
      </c>
      <c r="C283" s="86" t="s">
        <v>43</v>
      </c>
      <c r="D283" s="55">
        <v>21000</v>
      </c>
      <c r="E283" s="55">
        <v>-500</v>
      </c>
      <c r="F283" s="55">
        <f t="shared" si="9"/>
        <v>20500</v>
      </c>
      <c r="G283" s="55">
        <v>20500</v>
      </c>
      <c r="H283" s="79"/>
      <c r="J283" s="116"/>
      <c r="K283" s="116"/>
      <c r="O283" s="116"/>
    </row>
    <row r="284" spans="1:15" ht="15">
      <c r="A284" s="86" t="s">
        <v>236</v>
      </c>
      <c r="B284" s="54" t="s">
        <v>264</v>
      </c>
      <c r="C284" s="86" t="s">
        <v>43</v>
      </c>
      <c r="D284" s="55">
        <v>16000</v>
      </c>
      <c r="E284" s="55">
        <v>-900</v>
      </c>
      <c r="F284" s="55">
        <f t="shared" si="9"/>
        <v>15100</v>
      </c>
      <c r="G284" s="55">
        <v>15100</v>
      </c>
      <c r="H284" s="79"/>
      <c r="J284" s="116"/>
      <c r="K284" s="116"/>
      <c r="O284" s="116"/>
    </row>
    <row r="285" spans="1:15" ht="15">
      <c r="A285" s="86" t="s">
        <v>238</v>
      </c>
      <c r="B285" s="54" t="s">
        <v>401</v>
      </c>
      <c r="C285" s="86" t="s">
        <v>43</v>
      </c>
      <c r="D285" s="55">
        <v>7500</v>
      </c>
      <c r="E285" s="55">
        <v>5200</v>
      </c>
      <c r="F285" s="55">
        <f t="shared" si="9"/>
        <v>12700</v>
      </c>
      <c r="G285" s="55">
        <v>12700</v>
      </c>
      <c r="H285" s="79"/>
      <c r="J285" s="116"/>
      <c r="K285" s="116"/>
      <c r="O285" s="116"/>
    </row>
    <row r="286" spans="1:15" ht="15">
      <c r="A286" s="86" t="s">
        <v>253</v>
      </c>
      <c r="B286" s="54" t="s">
        <v>360</v>
      </c>
      <c r="C286" s="86" t="s">
        <v>43</v>
      </c>
      <c r="D286" s="55">
        <v>40000</v>
      </c>
      <c r="E286" s="55">
        <v>-300</v>
      </c>
      <c r="F286" s="55">
        <f t="shared" si="9"/>
        <v>39700</v>
      </c>
      <c r="G286" s="55">
        <v>39700</v>
      </c>
      <c r="H286" s="79"/>
      <c r="J286" s="116"/>
      <c r="K286" s="116"/>
      <c r="O286" s="116"/>
    </row>
    <row r="287" spans="1:15" ht="15">
      <c r="A287" s="86" t="s">
        <v>255</v>
      </c>
      <c r="B287" s="54" t="s">
        <v>266</v>
      </c>
      <c r="C287" s="86" t="s">
        <v>43</v>
      </c>
      <c r="D287" s="55">
        <v>51000</v>
      </c>
      <c r="E287" s="55">
        <v>-400</v>
      </c>
      <c r="F287" s="55">
        <f t="shared" si="9"/>
        <v>50600</v>
      </c>
      <c r="G287" s="55">
        <v>50600</v>
      </c>
      <c r="H287" s="79"/>
      <c r="J287" s="116"/>
      <c r="K287" s="116"/>
      <c r="O287" s="116"/>
    </row>
    <row r="288" spans="1:15" ht="15">
      <c r="A288" s="86" t="s">
        <v>265</v>
      </c>
      <c r="B288" s="54" t="s">
        <v>268</v>
      </c>
      <c r="C288" s="86" t="s">
        <v>43</v>
      </c>
      <c r="D288" s="55">
        <v>32000</v>
      </c>
      <c r="E288" s="55">
        <v>-200</v>
      </c>
      <c r="F288" s="55">
        <f t="shared" si="9"/>
        <v>31800</v>
      </c>
      <c r="G288" s="55">
        <v>31800</v>
      </c>
      <c r="H288" s="79"/>
      <c r="J288" s="116"/>
      <c r="K288" s="116"/>
      <c r="O288" s="116"/>
    </row>
    <row r="289" spans="1:15" ht="15">
      <c r="A289" s="86" t="s">
        <v>267</v>
      </c>
      <c r="B289" s="70" t="s">
        <v>402</v>
      </c>
      <c r="C289" s="86" t="s">
        <v>43</v>
      </c>
      <c r="D289" s="29">
        <v>61000</v>
      </c>
      <c r="E289" s="29">
        <v>86500</v>
      </c>
      <c r="F289" s="55">
        <f t="shared" si="9"/>
        <v>147500</v>
      </c>
      <c r="G289" s="29">
        <v>147500</v>
      </c>
      <c r="H289" s="79"/>
      <c r="J289" s="116"/>
      <c r="K289" s="116"/>
      <c r="O289" s="116"/>
    </row>
    <row r="290" spans="1:15" ht="15">
      <c r="A290" s="86" t="s">
        <v>269</v>
      </c>
      <c r="B290" s="70" t="s">
        <v>361</v>
      </c>
      <c r="C290" s="86" t="s">
        <v>43</v>
      </c>
      <c r="D290" s="29">
        <v>143500</v>
      </c>
      <c r="E290" s="29">
        <v>-143500</v>
      </c>
      <c r="F290" s="55">
        <f t="shared" si="9"/>
        <v>0</v>
      </c>
      <c r="G290" s="29">
        <v>0</v>
      </c>
      <c r="H290" s="79"/>
      <c r="J290" s="116"/>
      <c r="K290" s="116"/>
      <c r="O290" s="116"/>
    </row>
    <row r="291" spans="1:15" ht="15">
      <c r="A291" s="86" t="s">
        <v>270</v>
      </c>
      <c r="B291" s="54" t="s">
        <v>272</v>
      </c>
      <c r="C291" s="86" t="s">
        <v>43</v>
      </c>
      <c r="D291" s="55">
        <v>20000</v>
      </c>
      <c r="E291" s="55"/>
      <c r="F291" s="55">
        <f t="shared" si="9"/>
        <v>20000</v>
      </c>
      <c r="G291" s="55">
        <v>20000</v>
      </c>
      <c r="H291" s="79"/>
      <c r="J291" s="116"/>
      <c r="K291" s="116"/>
      <c r="O291" s="116"/>
    </row>
    <row r="292" spans="1:15" ht="15">
      <c r="A292" s="86" t="s">
        <v>271</v>
      </c>
      <c r="B292" s="54" t="s">
        <v>404</v>
      </c>
      <c r="C292" s="86" t="s">
        <v>43</v>
      </c>
      <c r="D292" s="55"/>
      <c r="E292" s="55">
        <v>16300</v>
      </c>
      <c r="F292" s="55">
        <f t="shared" si="9"/>
        <v>16300</v>
      </c>
      <c r="G292" s="55">
        <v>16300</v>
      </c>
      <c r="H292" s="79"/>
      <c r="J292" s="116"/>
      <c r="K292" s="116"/>
      <c r="O292" s="116"/>
    </row>
    <row r="293" spans="1:15" ht="15">
      <c r="A293" s="86" t="s">
        <v>403</v>
      </c>
      <c r="B293" s="54" t="s">
        <v>405</v>
      </c>
      <c r="C293" s="86" t="s">
        <v>43</v>
      </c>
      <c r="D293" s="55"/>
      <c r="E293" s="55">
        <v>37900</v>
      </c>
      <c r="F293" s="55">
        <f t="shared" si="9"/>
        <v>37900</v>
      </c>
      <c r="G293" s="55">
        <v>37900</v>
      </c>
      <c r="H293" s="79"/>
      <c r="J293" s="116"/>
      <c r="K293" s="116"/>
      <c r="O293" s="116"/>
    </row>
    <row r="294" spans="1:15" ht="25.5">
      <c r="A294" s="90"/>
      <c r="B294" s="73" t="s">
        <v>273</v>
      </c>
      <c r="C294" s="92" t="s">
        <v>263</v>
      </c>
      <c r="D294" s="139">
        <f>D295</f>
        <v>35000</v>
      </c>
      <c r="E294" s="139">
        <f>E295</f>
        <v>0</v>
      </c>
      <c r="F294" s="139">
        <f>F295</f>
        <v>35000</v>
      </c>
      <c r="G294" s="139">
        <f>G295</f>
        <v>35000</v>
      </c>
      <c r="H294" s="139">
        <f>H295</f>
        <v>0</v>
      </c>
      <c r="J294" s="116"/>
      <c r="K294" s="116"/>
      <c r="O294" s="116"/>
    </row>
    <row r="295" spans="1:15" ht="15">
      <c r="A295" s="86" t="s">
        <v>241</v>
      </c>
      <c r="B295" s="93" t="s">
        <v>274</v>
      </c>
      <c r="C295" s="86" t="s">
        <v>43</v>
      </c>
      <c r="D295" s="55">
        <v>35000</v>
      </c>
      <c r="E295" s="55"/>
      <c r="F295" s="55">
        <f>E295+D295</f>
        <v>35000</v>
      </c>
      <c r="G295" s="55">
        <v>35000</v>
      </c>
      <c r="H295" s="79"/>
      <c r="J295" s="116"/>
      <c r="K295" s="116"/>
      <c r="O295" s="116"/>
    </row>
    <row r="296" spans="1:15" ht="25.5">
      <c r="A296" s="53"/>
      <c r="B296" s="11" t="s">
        <v>275</v>
      </c>
      <c r="C296" s="94">
        <v>68</v>
      </c>
      <c r="D296" s="128">
        <f>D298+D312+D357+D369</f>
        <v>3431000</v>
      </c>
      <c r="E296" s="128">
        <f>E298+E312+E357+E369</f>
        <v>0</v>
      </c>
      <c r="F296" s="128">
        <f>F298+F312+F357+F369</f>
        <v>3431000</v>
      </c>
      <c r="G296" s="128">
        <f>G298+G312+G357+G369</f>
        <v>3431000</v>
      </c>
      <c r="H296" s="128">
        <f>H298+H312+H357+H369</f>
        <v>0</v>
      </c>
      <c r="J296" s="116"/>
      <c r="K296" s="116"/>
      <c r="O296" s="116"/>
    </row>
    <row r="297" spans="1:15" s="21" customFormat="1" ht="15">
      <c r="A297" s="17">
        <v>1</v>
      </c>
      <c r="B297" s="84" t="s">
        <v>276</v>
      </c>
      <c r="C297" s="17" t="s">
        <v>277</v>
      </c>
      <c r="D297" s="45">
        <v>253000</v>
      </c>
      <c r="E297" s="45"/>
      <c r="F297" s="55">
        <f>E297+D297</f>
        <v>253000</v>
      </c>
      <c r="G297" s="95">
        <v>253000</v>
      </c>
      <c r="H297" s="95"/>
      <c r="J297" s="116"/>
      <c r="K297" s="116"/>
      <c r="L297"/>
      <c r="M297"/>
      <c r="N297"/>
      <c r="O297" s="116"/>
    </row>
    <row r="298" spans="1:15" ht="15">
      <c r="A298" s="96"/>
      <c r="B298" s="97" t="s">
        <v>278</v>
      </c>
      <c r="C298" s="96" t="s">
        <v>277</v>
      </c>
      <c r="D298" s="146">
        <f>SUM(D297)</f>
        <v>253000</v>
      </c>
      <c r="E298" s="146">
        <f>SUM(E297)</f>
        <v>0</v>
      </c>
      <c r="F298" s="146">
        <f>SUM(F297)</f>
        <v>253000</v>
      </c>
      <c r="G298" s="146">
        <f>SUM(G297)</f>
        <v>253000</v>
      </c>
      <c r="H298" s="146">
        <f>SUM(H297)</f>
        <v>0</v>
      </c>
      <c r="J298" s="116"/>
      <c r="K298" s="116"/>
      <c r="O298" s="116"/>
    </row>
    <row r="299" spans="1:15" ht="25.5">
      <c r="A299" s="17">
        <v>1</v>
      </c>
      <c r="B299" s="84" t="s">
        <v>279</v>
      </c>
      <c r="C299" s="17" t="s">
        <v>280</v>
      </c>
      <c r="D299" s="45">
        <v>0</v>
      </c>
      <c r="E299" s="45"/>
      <c r="F299" s="55">
        <f aca="true" t="shared" si="10" ref="F299:F307">E299+D299</f>
        <v>0</v>
      </c>
      <c r="G299" s="95">
        <v>0</v>
      </c>
      <c r="H299" s="95"/>
      <c r="J299" s="116"/>
      <c r="K299" s="116"/>
      <c r="L299" s="21"/>
      <c r="M299" s="21"/>
      <c r="O299" s="116"/>
    </row>
    <row r="300" spans="1:15" ht="25.5">
      <c r="A300" s="17">
        <v>2</v>
      </c>
      <c r="B300" s="84" t="s">
        <v>281</v>
      </c>
      <c r="C300" s="17" t="s">
        <v>280</v>
      </c>
      <c r="D300" s="45">
        <v>0</v>
      </c>
      <c r="E300" s="45"/>
      <c r="F300" s="55">
        <f t="shared" si="10"/>
        <v>0</v>
      </c>
      <c r="G300" s="95">
        <v>0</v>
      </c>
      <c r="H300" s="95"/>
      <c r="J300" s="116"/>
      <c r="K300" s="116"/>
      <c r="O300" s="116"/>
    </row>
    <row r="301" spans="1:15" ht="15">
      <c r="A301" s="17">
        <v>3</v>
      </c>
      <c r="B301" s="47" t="s">
        <v>282</v>
      </c>
      <c r="C301" s="17" t="s">
        <v>280</v>
      </c>
      <c r="D301" s="45">
        <v>5000</v>
      </c>
      <c r="E301" s="45"/>
      <c r="F301" s="55">
        <f t="shared" si="10"/>
        <v>5000</v>
      </c>
      <c r="G301" s="95">
        <v>5000</v>
      </c>
      <c r="H301" s="95"/>
      <c r="J301" s="116"/>
      <c r="K301" s="116"/>
      <c r="O301" s="116"/>
    </row>
    <row r="302" spans="1:15" ht="15">
      <c r="A302" s="17">
        <v>4</v>
      </c>
      <c r="B302" s="47" t="s">
        <v>283</v>
      </c>
      <c r="C302" s="17" t="s">
        <v>280</v>
      </c>
      <c r="D302" s="45">
        <v>5000</v>
      </c>
      <c r="E302" s="45"/>
      <c r="F302" s="55">
        <f t="shared" si="10"/>
        <v>5000</v>
      </c>
      <c r="G302" s="95">
        <v>5000</v>
      </c>
      <c r="H302" s="95"/>
      <c r="J302" s="116"/>
      <c r="K302" s="116"/>
      <c r="O302" s="116"/>
    </row>
    <row r="303" spans="1:15" ht="15">
      <c r="A303" s="17">
        <v>5</v>
      </c>
      <c r="B303" s="47" t="s">
        <v>284</v>
      </c>
      <c r="C303" s="17" t="s">
        <v>280</v>
      </c>
      <c r="D303" s="45">
        <v>0</v>
      </c>
      <c r="E303" s="45"/>
      <c r="F303" s="55">
        <f t="shared" si="10"/>
        <v>0</v>
      </c>
      <c r="G303" s="95">
        <v>0</v>
      </c>
      <c r="H303" s="95"/>
      <c r="J303" s="116"/>
      <c r="K303" s="116"/>
      <c r="O303" s="116"/>
    </row>
    <row r="304" spans="1:15" ht="15">
      <c r="A304" s="17">
        <v>6</v>
      </c>
      <c r="B304" s="47" t="s">
        <v>285</v>
      </c>
      <c r="C304" s="17" t="s">
        <v>280</v>
      </c>
      <c r="D304" s="45">
        <v>4000</v>
      </c>
      <c r="E304" s="45"/>
      <c r="F304" s="55">
        <f t="shared" si="10"/>
        <v>4000</v>
      </c>
      <c r="G304" s="95">
        <v>4000</v>
      </c>
      <c r="H304" s="95"/>
      <c r="J304" s="116"/>
      <c r="K304" s="116"/>
      <c r="O304" s="116"/>
    </row>
    <row r="305" spans="1:15" ht="25.5">
      <c r="A305" s="17">
        <v>7</v>
      </c>
      <c r="B305" s="47" t="s">
        <v>286</v>
      </c>
      <c r="C305" s="17" t="s">
        <v>287</v>
      </c>
      <c r="D305" s="45">
        <v>267000</v>
      </c>
      <c r="E305" s="45"/>
      <c r="F305" s="55">
        <f t="shared" si="10"/>
        <v>267000</v>
      </c>
      <c r="G305" s="95">
        <v>267000</v>
      </c>
      <c r="H305" s="95"/>
      <c r="J305" s="116"/>
      <c r="K305" s="116"/>
      <c r="O305" s="116"/>
    </row>
    <row r="306" spans="1:15" s="21" customFormat="1" ht="25.5">
      <c r="A306" s="17">
        <v>8</v>
      </c>
      <c r="B306" s="47" t="s">
        <v>288</v>
      </c>
      <c r="C306" s="17" t="s">
        <v>280</v>
      </c>
      <c r="D306" s="45">
        <v>0</v>
      </c>
      <c r="E306" s="45"/>
      <c r="F306" s="55">
        <f t="shared" si="10"/>
        <v>0</v>
      </c>
      <c r="G306" s="95">
        <v>0</v>
      </c>
      <c r="H306" s="95"/>
      <c r="J306" s="116"/>
      <c r="K306" s="116"/>
      <c r="L306"/>
      <c r="M306"/>
      <c r="N306"/>
      <c r="O306" s="116"/>
    </row>
    <row r="307" spans="1:15" s="21" customFormat="1" ht="15">
      <c r="A307" s="17">
        <v>9</v>
      </c>
      <c r="B307" s="47" t="s">
        <v>289</v>
      </c>
      <c r="C307" s="17" t="s">
        <v>280</v>
      </c>
      <c r="D307" s="45">
        <v>8000</v>
      </c>
      <c r="E307" s="45">
        <v>8000</v>
      </c>
      <c r="F307" s="55">
        <f t="shared" si="10"/>
        <v>16000</v>
      </c>
      <c r="G307" s="95">
        <v>16000</v>
      </c>
      <c r="H307" s="95"/>
      <c r="J307" s="116"/>
      <c r="K307" s="116"/>
      <c r="L307"/>
      <c r="M307"/>
      <c r="N307"/>
      <c r="O307" s="116"/>
    </row>
    <row r="308" spans="1:15" s="21" customFormat="1" ht="15">
      <c r="A308" s="17">
        <v>10</v>
      </c>
      <c r="B308" s="114" t="s">
        <v>352</v>
      </c>
      <c r="C308" s="17" t="s">
        <v>287</v>
      </c>
      <c r="D308" s="45">
        <v>375000</v>
      </c>
      <c r="E308" s="45">
        <v>-35000</v>
      </c>
      <c r="F308" s="55">
        <f>E308+D308</f>
        <v>340000</v>
      </c>
      <c r="G308" s="95">
        <v>340000</v>
      </c>
      <c r="H308" s="95"/>
      <c r="J308" s="116"/>
      <c r="K308" s="116"/>
      <c r="N308"/>
      <c r="O308" s="116"/>
    </row>
    <row r="309" spans="1:15" s="21" customFormat="1" ht="15">
      <c r="A309" s="17">
        <v>11</v>
      </c>
      <c r="B309" s="114" t="s">
        <v>353</v>
      </c>
      <c r="C309" s="17" t="s">
        <v>287</v>
      </c>
      <c r="D309" s="45">
        <v>1297000</v>
      </c>
      <c r="E309" s="45">
        <f>-111900-15000</f>
        <v>-126900</v>
      </c>
      <c r="F309" s="55">
        <f>E309+D309</f>
        <v>1170100</v>
      </c>
      <c r="G309" s="95">
        <v>1170100</v>
      </c>
      <c r="H309" s="95"/>
      <c r="J309" s="116"/>
      <c r="K309" s="116"/>
      <c r="N309"/>
      <c r="O309" s="116"/>
    </row>
    <row r="310" spans="1:15" s="21" customFormat="1" ht="15">
      <c r="A310" s="17">
        <v>12</v>
      </c>
      <c r="B310" s="114" t="s">
        <v>418</v>
      </c>
      <c r="C310" s="17" t="s">
        <v>287</v>
      </c>
      <c r="D310" s="45"/>
      <c r="E310" s="45">
        <v>47800</v>
      </c>
      <c r="F310" s="55">
        <f>E310+D310</f>
        <v>47800</v>
      </c>
      <c r="G310" s="95">
        <v>47800</v>
      </c>
      <c r="H310" s="95"/>
      <c r="J310" s="116"/>
      <c r="K310" s="116"/>
      <c r="N310"/>
      <c r="O310" s="116"/>
    </row>
    <row r="311" spans="1:15" s="21" customFormat="1" ht="26.25">
      <c r="A311" s="17">
        <v>13</v>
      </c>
      <c r="B311" s="114" t="s">
        <v>419</v>
      </c>
      <c r="C311" s="17" t="s">
        <v>287</v>
      </c>
      <c r="D311" s="45"/>
      <c r="E311" s="45">
        <v>33600</v>
      </c>
      <c r="F311" s="55">
        <f>E311+D311</f>
        <v>33600</v>
      </c>
      <c r="G311" s="95">
        <v>33600</v>
      </c>
      <c r="H311" s="95"/>
      <c r="J311" s="116"/>
      <c r="K311" s="116"/>
      <c r="N311"/>
      <c r="O311" s="116"/>
    </row>
    <row r="312" spans="1:15" ht="15">
      <c r="A312" s="96"/>
      <c r="B312" s="97" t="s">
        <v>290</v>
      </c>
      <c r="C312" s="96" t="s">
        <v>287</v>
      </c>
      <c r="D312" s="146">
        <f>SUM(D299:D311)</f>
        <v>1961000</v>
      </c>
      <c r="E312" s="146">
        <f>SUM(E299:E311)</f>
        <v>-72500</v>
      </c>
      <c r="F312" s="146">
        <f>SUM(F299:F311)</f>
        <v>1888500</v>
      </c>
      <c r="G312" s="146">
        <f>SUM(G299:G311)</f>
        <v>1888500</v>
      </c>
      <c r="H312" s="146">
        <f>SUM(H299:H311)</f>
        <v>0</v>
      </c>
      <c r="J312" s="116"/>
      <c r="K312" s="116"/>
      <c r="L312" s="21"/>
      <c r="M312" s="21"/>
      <c r="O312" s="116"/>
    </row>
    <row r="313" spans="1:15" ht="15">
      <c r="A313" s="87">
        <v>1</v>
      </c>
      <c r="B313" s="47" t="s">
        <v>291</v>
      </c>
      <c r="C313" s="17" t="s">
        <v>280</v>
      </c>
      <c r="D313" s="29">
        <v>8000</v>
      </c>
      <c r="E313" s="29"/>
      <c r="F313" s="55">
        <f aca="true" t="shared" si="11" ref="F313:F356">E313+D313</f>
        <v>8000</v>
      </c>
      <c r="G313" s="98">
        <v>8000</v>
      </c>
      <c r="H313" s="98"/>
      <c r="J313" s="116"/>
      <c r="K313" s="116"/>
      <c r="L313" s="21"/>
      <c r="M313" s="21"/>
      <c r="O313" s="116"/>
    </row>
    <row r="314" spans="1:15" ht="15">
      <c r="A314" s="17">
        <v>2</v>
      </c>
      <c r="B314" s="47" t="s">
        <v>292</v>
      </c>
      <c r="C314" s="17" t="s">
        <v>280</v>
      </c>
      <c r="D314" s="29">
        <v>26000</v>
      </c>
      <c r="E314" s="29">
        <v>-20000</v>
      </c>
      <c r="F314" s="55">
        <f t="shared" si="11"/>
        <v>6000</v>
      </c>
      <c r="G314" s="98">
        <v>6000</v>
      </c>
      <c r="H314" s="98"/>
      <c r="J314" s="116"/>
      <c r="K314" s="116"/>
      <c r="O314" s="116"/>
    </row>
    <row r="315" spans="1:15" ht="25.5">
      <c r="A315" s="87">
        <v>3</v>
      </c>
      <c r="B315" s="47" t="s">
        <v>410</v>
      </c>
      <c r="C315" s="17" t="s">
        <v>280</v>
      </c>
      <c r="D315" s="29">
        <v>69000</v>
      </c>
      <c r="E315" s="29"/>
      <c r="F315" s="55">
        <f t="shared" si="11"/>
        <v>69000</v>
      </c>
      <c r="G315" s="98">
        <v>69000</v>
      </c>
      <c r="H315" s="98"/>
      <c r="J315" s="116"/>
      <c r="K315" s="116"/>
      <c r="O315" s="116"/>
    </row>
    <row r="316" spans="1:15" ht="15">
      <c r="A316" s="17">
        <v>4</v>
      </c>
      <c r="B316" s="47" t="s">
        <v>420</v>
      </c>
      <c r="C316" s="17" t="s">
        <v>280</v>
      </c>
      <c r="D316" s="29">
        <v>115000</v>
      </c>
      <c r="E316" s="29">
        <v>-61800</v>
      </c>
      <c r="F316" s="55">
        <f t="shared" si="11"/>
        <v>53200</v>
      </c>
      <c r="G316" s="98">
        <v>53200</v>
      </c>
      <c r="H316" s="98"/>
      <c r="J316" s="116"/>
      <c r="K316" s="116"/>
      <c r="O316" s="116"/>
    </row>
    <row r="317" spans="1:15" ht="15">
      <c r="A317" s="87">
        <v>5</v>
      </c>
      <c r="B317" s="47" t="s">
        <v>420</v>
      </c>
      <c r="C317" s="17" t="s">
        <v>280</v>
      </c>
      <c r="D317" s="29"/>
      <c r="E317" s="29">
        <v>49000</v>
      </c>
      <c r="F317" s="55">
        <v>49000</v>
      </c>
      <c r="G317" s="98">
        <v>49000</v>
      </c>
      <c r="H317" s="98"/>
      <c r="J317" s="116"/>
      <c r="K317" s="116"/>
      <c r="O317" s="116"/>
    </row>
    <row r="318" spans="1:15" ht="25.5">
      <c r="A318" s="17">
        <v>6</v>
      </c>
      <c r="B318" s="47" t="s">
        <v>293</v>
      </c>
      <c r="C318" s="17" t="s">
        <v>280</v>
      </c>
      <c r="D318" s="29">
        <v>36000</v>
      </c>
      <c r="E318" s="29"/>
      <c r="F318" s="55">
        <f t="shared" si="11"/>
        <v>36000</v>
      </c>
      <c r="G318" s="98">
        <v>36000</v>
      </c>
      <c r="H318" s="98"/>
      <c r="J318" s="116"/>
      <c r="K318" s="116"/>
      <c r="O318" s="116"/>
    </row>
    <row r="319" spans="1:15" ht="15">
      <c r="A319" s="87">
        <v>7</v>
      </c>
      <c r="B319" s="47" t="s">
        <v>294</v>
      </c>
      <c r="C319" s="17" t="s">
        <v>280</v>
      </c>
      <c r="D319" s="29">
        <v>24000</v>
      </c>
      <c r="E319" s="29"/>
      <c r="F319" s="55">
        <f t="shared" si="11"/>
        <v>24000</v>
      </c>
      <c r="G319" s="98">
        <v>24000</v>
      </c>
      <c r="H319" s="98"/>
      <c r="J319" s="116"/>
      <c r="K319" s="116"/>
      <c r="O319" s="116"/>
    </row>
    <row r="320" spans="1:15" ht="25.5">
      <c r="A320" s="17">
        <v>8</v>
      </c>
      <c r="B320" s="47" t="s">
        <v>411</v>
      </c>
      <c r="C320" s="17" t="s">
        <v>280</v>
      </c>
      <c r="D320" s="29">
        <v>14000</v>
      </c>
      <c r="E320" s="29">
        <v>-14000</v>
      </c>
      <c r="F320" s="55">
        <f t="shared" si="11"/>
        <v>0</v>
      </c>
      <c r="G320" s="98">
        <v>0</v>
      </c>
      <c r="H320" s="98"/>
      <c r="J320" s="116"/>
      <c r="K320" s="116"/>
      <c r="O320" s="116"/>
    </row>
    <row r="321" spans="1:15" ht="25.5">
      <c r="A321" s="87">
        <v>9</v>
      </c>
      <c r="B321" s="47" t="s">
        <v>295</v>
      </c>
      <c r="C321" s="17" t="s">
        <v>280</v>
      </c>
      <c r="D321" s="29">
        <v>26000</v>
      </c>
      <c r="E321" s="55">
        <v>-26000</v>
      </c>
      <c r="F321" s="55">
        <f t="shared" si="11"/>
        <v>0</v>
      </c>
      <c r="G321" s="98">
        <v>0</v>
      </c>
      <c r="H321" s="98"/>
      <c r="J321" s="116"/>
      <c r="K321" s="116"/>
      <c r="O321" s="116"/>
    </row>
    <row r="322" spans="1:15" ht="15">
      <c r="A322" s="17">
        <v>10</v>
      </c>
      <c r="B322" s="47" t="s">
        <v>296</v>
      </c>
      <c r="C322" s="17" t="s">
        <v>280</v>
      </c>
      <c r="D322" s="29">
        <v>15000</v>
      </c>
      <c r="E322" s="55">
        <v>-15000</v>
      </c>
      <c r="F322" s="55">
        <f t="shared" si="11"/>
        <v>0</v>
      </c>
      <c r="G322" s="98">
        <v>0</v>
      </c>
      <c r="H322" s="98"/>
      <c r="J322" s="116"/>
      <c r="K322" s="116"/>
      <c r="O322" s="116"/>
    </row>
    <row r="323" spans="1:15" ht="15">
      <c r="A323" s="87">
        <v>11</v>
      </c>
      <c r="B323" s="47" t="s">
        <v>297</v>
      </c>
      <c r="C323" s="17" t="s">
        <v>280</v>
      </c>
      <c r="D323" s="29">
        <v>6000</v>
      </c>
      <c r="E323" s="55">
        <v>-6000</v>
      </c>
      <c r="F323" s="55">
        <f t="shared" si="11"/>
        <v>0</v>
      </c>
      <c r="G323" s="98">
        <v>0</v>
      </c>
      <c r="H323" s="98"/>
      <c r="J323" s="116"/>
      <c r="K323" s="116"/>
      <c r="O323" s="116"/>
    </row>
    <row r="324" spans="1:15" ht="15">
      <c r="A324" s="17">
        <v>12</v>
      </c>
      <c r="B324" s="47" t="s">
        <v>298</v>
      </c>
      <c r="C324" s="17" t="s">
        <v>280</v>
      </c>
      <c r="D324" s="29">
        <v>12000</v>
      </c>
      <c r="E324" s="55">
        <v>4000</v>
      </c>
      <c r="F324" s="55">
        <f t="shared" si="11"/>
        <v>16000</v>
      </c>
      <c r="G324" s="98">
        <v>16000</v>
      </c>
      <c r="H324" s="98"/>
      <c r="J324" s="116"/>
      <c r="K324" s="116"/>
      <c r="O324" s="116"/>
    </row>
    <row r="325" spans="1:15" ht="15">
      <c r="A325" s="87">
        <v>13</v>
      </c>
      <c r="B325" s="47" t="s">
        <v>299</v>
      </c>
      <c r="C325" s="17" t="s">
        <v>280</v>
      </c>
      <c r="D325" s="29">
        <v>64000</v>
      </c>
      <c r="E325" s="55">
        <v>-1000</v>
      </c>
      <c r="F325" s="55">
        <f t="shared" si="11"/>
        <v>63000</v>
      </c>
      <c r="G325" s="98">
        <v>63000</v>
      </c>
      <c r="H325" s="98"/>
      <c r="J325" s="116"/>
      <c r="K325" s="116"/>
      <c r="O325" s="116"/>
    </row>
    <row r="326" spans="1:15" ht="15">
      <c r="A326" s="17">
        <v>14</v>
      </c>
      <c r="B326" s="47" t="s">
        <v>300</v>
      </c>
      <c r="C326" s="17" t="s">
        <v>280</v>
      </c>
      <c r="D326" s="29">
        <v>8000</v>
      </c>
      <c r="E326" s="55">
        <v>1000</v>
      </c>
      <c r="F326" s="55">
        <f t="shared" si="11"/>
        <v>9000</v>
      </c>
      <c r="G326" s="98">
        <v>9000</v>
      </c>
      <c r="H326" s="98"/>
      <c r="J326" s="116"/>
      <c r="K326" s="116"/>
      <c r="O326" s="116"/>
    </row>
    <row r="327" spans="1:15" ht="15">
      <c r="A327" s="87">
        <v>15</v>
      </c>
      <c r="B327" s="47" t="s">
        <v>301</v>
      </c>
      <c r="C327" s="17" t="s">
        <v>280</v>
      </c>
      <c r="D327" s="29">
        <v>64000</v>
      </c>
      <c r="E327" s="55">
        <v>-1000</v>
      </c>
      <c r="F327" s="55">
        <f t="shared" si="11"/>
        <v>63000</v>
      </c>
      <c r="G327" s="98">
        <v>63000</v>
      </c>
      <c r="H327" s="98"/>
      <c r="J327" s="116"/>
      <c r="K327" s="116"/>
      <c r="O327" s="116"/>
    </row>
    <row r="328" spans="1:15" ht="15">
      <c r="A328" s="17">
        <v>16</v>
      </c>
      <c r="B328" s="47" t="s">
        <v>302</v>
      </c>
      <c r="C328" s="17" t="s">
        <v>280</v>
      </c>
      <c r="D328" s="29">
        <v>64000</v>
      </c>
      <c r="E328" s="55">
        <v>-1000</v>
      </c>
      <c r="F328" s="55">
        <f t="shared" si="11"/>
        <v>63000</v>
      </c>
      <c r="G328" s="98">
        <v>63000</v>
      </c>
      <c r="H328" s="98"/>
      <c r="J328" s="116"/>
      <c r="K328" s="116"/>
      <c r="O328" s="116"/>
    </row>
    <row r="329" spans="1:15" ht="15">
      <c r="A329" s="87">
        <v>17</v>
      </c>
      <c r="B329" s="47" t="s">
        <v>303</v>
      </c>
      <c r="C329" s="17" t="s">
        <v>280</v>
      </c>
      <c r="D329" s="29">
        <v>9000</v>
      </c>
      <c r="E329" s="55"/>
      <c r="F329" s="55">
        <f t="shared" si="11"/>
        <v>9000</v>
      </c>
      <c r="G329" s="95">
        <v>9000</v>
      </c>
      <c r="H329" s="98"/>
      <c r="J329" s="116"/>
      <c r="K329" s="116"/>
      <c r="O329" s="116"/>
    </row>
    <row r="330" spans="1:15" ht="15">
      <c r="A330" s="17">
        <v>18</v>
      </c>
      <c r="B330" s="47" t="s">
        <v>304</v>
      </c>
      <c r="C330" s="17" t="s">
        <v>280</v>
      </c>
      <c r="D330" s="29">
        <v>8000</v>
      </c>
      <c r="E330" s="55">
        <v>1000</v>
      </c>
      <c r="F330" s="55">
        <f t="shared" si="11"/>
        <v>9000</v>
      </c>
      <c r="G330" s="95">
        <v>9000</v>
      </c>
      <c r="H330" s="98"/>
      <c r="J330" s="116"/>
      <c r="K330" s="116"/>
      <c r="O330" s="116"/>
    </row>
    <row r="331" spans="1:15" ht="15">
      <c r="A331" s="87">
        <v>19</v>
      </c>
      <c r="B331" s="47" t="s">
        <v>305</v>
      </c>
      <c r="C331" s="17" t="s">
        <v>280</v>
      </c>
      <c r="D331" s="29">
        <v>0</v>
      </c>
      <c r="E331" s="55"/>
      <c r="F331" s="55">
        <f t="shared" si="11"/>
        <v>0</v>
      </c>
      <c r="G331" s="95">
        <v>0</v>
      </c>
      <c r="H331" s="98"/>
      <c r="J331" s="116"/>
      <c r="K331" s="116"/>
      <c r="O331" s="116"/>
    </row>
    <row r="332" spans="1:15" ht="15">
      <c r="A332" s="17">
        <v>20</v>
      </c>
      <c r="B332" s="47" t="s">
        <v>306</v>
      </c>
      <c r="C332" s="17" t="s">
        <v>280</v>
      </c>
      <c r="D332" s="29">
        <v>0</v>
      </c>
      <c r="E332" s="55"/>
      <c r="F332" s="55">
        <f t="shared" si="11"/>
        <v>0</v>
      </c>
      <c r="G332" s="95">
        <v>0</v>
      </c>
      <c r="H332" s="98"/>
      <c r="J332" s="116"/>
      <c r="K332" s="116"/>
      <c r="O332" s="116"/>
    </row>
    <row r="333" spans="1:15" ht="15">
      <c r="A333" s="87">
        <v>21</v>
      </c>
      <c r="B333" s="47" t="s">
        <v>307</v>
      </c>
      <c r="C333" s="17" t="s">
        <v>280</v>
      </c>
      <c r="D333" s="29">
        <v>3000</v>
      </c>
      <c r="E333" s="55"/>
      <c r="F333" s="55">
        <f t="shared" si="11"/>
        <v>3000</v>
      </c>
      <c r="G333" s="95">
        <v>3000</v>
      </c>
      <c r="H333" s="98"/>
      <c r="J333" s="116"/>
      <c r="K333" s="116"/>
      <c r="O333" s="116"/>
    </row>
    <row r="334" spans="1:15" ht="15">
      <c r="A334" s="17">
        <v>22</v>
      </c>
      <c r="B334" s="47" t="s">
        <v>308</v>
      </c>
      <c r="C334" s="17" t="s">
        <v>280</v>
      </c>
      <c r="D334" s="29">
        <v>2500</v>
      </c>
      <c r="E334" s="55">
        <v>500</v>
      </c>
      <c r="F334" s="55">
        <f t="shared" si="11"/>
        <v>3000</v>
      </c>
      <c r="G334" s="98">
        <v>3000</v>
      </c>
      <c r="H334" s="98"/>
      <c r="J334" s="116"/>
      <c r="K334" s="116"/>
      <c r="O334" s="116"/>
    </row>
    <row r="335" spans="1:15" ht="15">
      <c r="A335" s="87">
        <v>23</v>
      </c>
      <c r="B335" s="47" t="s">
        <v>309</v>
      </c>
      <c r="C335" s="17" t="s">
        <v>280</v>
      </c>
      <c r="D335" s="29">
        <v>5000</v>
      </c>
      <c r="E335" s="55"/>
      <c r="F335" s="55">
        <f t="shared" si="11"/>
        <v>5000</v>
      </c>
      <c r="G335" s="98">
        <v>5000</v>
      </c>
      <c r="H335" s="98"/>
      <c r="J335" s="116"/>
      <c r="K335" s="116"/>
      <c r="O335" s="116"/>
    </row>
    <row r="336" spans="1:15" ht="15">
      <c r="A336" s="17">
        <v>24</v>
      </c>
      <c r="B336" s="47" t="s">
        <v>310</v>
      </c>
      <c r="C336" s="17" t="s">
        <v>280</v>
      </c>
      <c r="D336" s="29">
        <v>0</v>
      </c>
      <c r="E336" s="55"/>
      <c r="F336" s="55">
        <f t="shared" si="11"/>
        <v>0</v>
      </c>
      <c r="G336" s="98">
        <v>0</v>
      </c>
      <c r="H336" s="98"/>
      <c r="J336" s="116"/>
      <c r="K336" s="116"/>
      <c r="O336" s="116"/>
    </row>
    <row r="337" spans="1:15" ht="15">
      <c r="A337" s="87">
        <v>25</v>
      </c>
      <c r="B337" s="47" t="s">
        <v>311</v>
      </c>
      <c r="C337" s="17" t="s">
        <v>280</v>
      </c>
      <c r="D337" s="29">
        <v>0</v>
      </c>
      <c r="E337" s="55"/>
      <c r="F337" s="55">
        <f t="shared" si="11"/>
        <v>0</v>
      </c>
      <c r="G337" s="98">
        <v>0</v>
      </c>
      <c r="H337" s="98"/>
      <c r="J337" s="116"/>
      <c r="K337" s="116"/>
      <c r="O337" s="116"/>
    </row>
    <row r="338" spans="1:15" ht="15">
      <c r="A338" s="17">
        <v>26</v>
      </c>
      <c r="B338" s="47" t="s">
        <v>312</v>
      </c>
      <c r="C338" s="17" t="s">
        <v>280</v>
      </c>
      <c r="D338" s="29">
        <v>26200</v>
      </c>
      <c r="E338" s="55">
        <v>-11700</v>
      </c>
      <c r="F338" s="55">
        <f t="shared" si="11"/>
        <v>14500</v>
      </c>
      <c r="G338" s="98">
        <v>14500</v>
      </c>
      <c r="H338" s="98"/>
      <c r="J338" s="116"/>
      <c r="K338" s="116"/>
      <c r="O338" s="116"/>
    </row>
    <row r="339" spans="1:15" ht="15">
      <c r="A339" s="87">
        <v>27</v>
      </c>
      <c r="B339" s="47" t="s">
        <v>312</v>
      </c>
      <c r="C339" s="17" t="s">
        <v>280</v>
      </c>
      <c r="D339" s="29"/>
      <c r="E339" s="55">
        <v>11700</v>
      </c>
      <c r="F339" s="55">
        <f t="shared" si="11"/>
        <v>11700</v>
      </c>
      <c r="G339" s="98">
        <v>11700</v>
      </c>
      <c r="H339" s="98"/>
      <c r="J339" s="116"/>
      <c r="K339" s="116"/>
      <c r="O339" s="116"/>
    </row>
    <row r="340" spans="1:15" ht="15">
      <c r="A340" s="17">
        <v>28</v>
      </c>
      <c r="B340" s="47" t="s">
        <v>313</v>
      </c>
      <c r="C340" s="17" t="s">
        <v>280</v>
      </c>
      <c r="D340" s="29">
        <v>32100</v>
      </c>
      <c r="E340" s="55"/>
      <c r="F340" s="55">
        <f t="shared" si="11"/>
        <v>32100</v>
      </c>
      <c r="G340" s="98">
        <v>32100</v>
      </c>
      <c r="H340" s="98"/>
      <c r="J340" s="116"/>
      <c r="K340" s="116"/>
      <c r="O340" s="116"/>
    </row>
    <row r="341" spans="1:15" ht="15">
      <c r="A341" s="87">
        <v>29</v>
      </c>
      <c r="B341" s="47" t="s">
        <v>314</v>
      </c>
      <c r="C341" s="17" t="s">
        <v>280</v>
      </c>
      <c r="D341" s="29">
        <v>64000</v>
      </c>
      <c r="E341" s="55">
        <v>-1000</v>
      </c>
      <c r="F341" s="55">
        <f t="shared" si="11"/>
        <v>63000</v>
      </c>
      <c r="G341" s="98">
        <v>63000</v>
      </c>
      <c r="H341" s="98"/>
      <c r="J341" s="116"/>
      <c r="K341" s="116"/>
      <c r="O341" s="116"/>
    </row>
    <row r="342" spans="1:15" ht="15">
      <c r="A342" s="17">
        <v>30</v>
      </c>
      <c r="B342" s="47" t="s">
        <v>315</v>
      </c>
      <c r="C342" s="17" t="s">
        <v>280</v>
      </c>
      <c r="D342" s="29">
        <v>10200</v>
      </c>
      <c r="E342" s="55"/>
      <c r="F342" s="55">
        <f t="shared" si="11"/>
        <v>10200</v>
      </c>
      <c r="G342" s="98">
        <v>10200</v>
      </c>
      <c r="H342" s="98"/>
      <c r="J342" s="116"/>
      <c r="K342" s="116"/>
      <c r="O342" s="116"/>
    </row>
    <row r="343" spans="1:15" ht="15">
      <c r="A343" s="87">
        <v>31</v>
      </c>
      <c r="B343" s="47" t="s">
        <v>316</v>
      </c>
      <c r="C343" s="17" t="s">
        <v>280</v>
      </c>
      <c r="D343" s="29">
        <v>0</v>
      </c>
      <c r="E343" s="55"/>
      <c r="F343" s="55">
        <f t="shared" si="11"/>
        <v>0</v>
      </c>
      <c r="G343" s="98">
        <v>0</v>
      </c>
      <c r="H343" s="98"/>
      <c r="J343" s="116"/>
      <c r="K343" s="116"/>
      <c r="O343" s="116"/>
    </row>
    <row r="344" spans="1:15" ht="15.75" customHeight="1">
      <c r="A344" s="17">
        <v>32</v>
      </c>
      <c r="B344" s="47" t="s">
        <v>317</v>
      </c>
      <c r="C344" s="17" t="s">
        <v>280</v>
      </c>
      <c r="D344" s="29">
        <v>15000</v>
      </c>
      <c r="E344" s="55"/>
      <c r="F344" s="55">
        <f t="shared" si="11"/>
        <v>15000</v>
      </c>
      <c r="G344" s="98">
        <v>15000</v>
      </c>
      <c r="H344" s="98"/>
      <c r="J344" s="116"/>
      <c r="K344" s="116"/>
      <c r="O344" s="116"/>
    </row>
    <row r="345" spans="1:15" ht="15.75" customHeight="1">
      <c r="A345" s="87">
        <v>33</v>
      </c>
      <c r="B345" s="47" t="s">
        <v>371</v>
      </c>
      <c r="C345" s="17" t="s">
        <v>280</v>
      </c>
      <c r="D345" s="29">
        <v>17000</v>
      </c>
      <c r="E345" s="55">
        <v>26500</v>
      </c>
      <c r="F345" s="55">
        <f t="shared" si="11"/>
        <v>43500</v>
      </c>
      <c r="G345" s="98">
        <v>43500</v>
      </c>
      <c r="H345" s="98"/>
      <c r="J345" s="116"/>
      <c r="K345" s="116"/>
      <c r="O345" s="116"/>
    </row>
    <row r="346" spans="1:15" ht="15.75" customHeight="1">
      <c r="A346" s="17">
        <v>34</v>
      </c>
      <c r="B346" s="47" t="s">
        <v>372</v>
      </c>
      <c r="C346" s="17" t="s">
        <v>280</v>
      </c>
      <c r="D346" s="29">
        <v>56000</v>
      </c>
      <c r="E346" s="55">
        <v>-2500</v>
      </c>
      <c r="F346" s="55">
        <f t="shared" si="11"/>
        <v>53500</v>
      </c>
      <c r="G346" s="98">
        <v>53500</v>
      </c>
      <c r="H346" s="98"/>
      <c r="J346" s="116"/>
      <c r="K346" s="116"/>
      <c r="O346" s="116"/>
    </row>
    <row r="347" spans="1:15" ht="15">
      <c r="A347" s="87">
        <v>35</v>
      </c>
      <c r="B347" s="47" t="s">
        <v>373</v>
      </c>
      <c r="C347" s="17" t="s">
        <v>280</v>
      </c>
      <c r="D347" s="29">
        <v>63000</v>
      </c>
      <c r="E347" s="55">
        <v>-2000</v>
      </c>
      <c r="F347" s="55">
        <f t="shared" si="11"/>
        <v>61000</v>
      </c>
      <c r="G347" s="98">
        <v>61000</v>
      </c>
      <c r="H347" s="98"/>
      <c r="J347" s="116"/>
      <c r="K347" s="116"/>
      <c r="O347" s="116"/>
    </row>
    <row r="348" spans="1:15" ht="15">
      <c r="A348" s="17">
        <v>36</v>
      </c>
      <c r="B348" s="47" t="s">
        <v>374</v>
      </c>
      <c r="C348" s="17" t="s">
        <v>280</v>
      </c>
      <c r="D348" s="29">
        <v>63000</v>
      </c>
      <c r="E348" s="55">
        <v>-2000</v>
      </c>
      <c r="F348" s="55">
        <f t="shared" si="11"/>
        <v>61000</v>
      </c>
      <c r="G348" s="98">
        <v>61000</v>
      </c>
      <c r="H348" s="98"/>
      <c r="J348" s="116"/>
      <c r="K348" s="116"/>
      <c r="O348" s="116"/>
    </row>
    <row r="349" spans="1:15" ht="15">
      <c r="A349" s="87">
        <v>37</v>
      </c>
      <c r="B349" s="47" t="s">
        <v>412</v>
      </c>
      <c r="C349" s="17" t="s">
        <v>280</v>
      </c>
      <c r="D349" s="29"/>
      <c r="E349" s="55">
        <v>3200</v>
      </c>
      <c r="F349" s="55">
        <f t="shared" si="11"/>
        <v>3200</v>
      </c>
      <c r="G349" s="29">
        <v>3200</v>
      </c>
      <c r="H349" s="98"/>
      <c r="J349" s="116"/>
      <c r="K349" s="116"/>
      <c r="O349" s="116"/>
    </row>
    <row r="350" spans="1:15" ht="15">
      <c r="A350" s="17">
        <v>38</v>
      </c>
      <c r="B350" s="47" t="s">
        <v>412</v>
      </c>
      <c r="C350" s="17" t="s">
        <v>280</v>
      </c>
      <c r="D350" s="29"/>
      <c r="E350" s="55">
        <v>2800</v>
      </c>
      <c r="F350" s="55">
        <f t="shared" si="11"/>
        <v>2800</v>
      </c>
      <c r="G350" s="29">
        <v>2800</v>
      </c>
      <c r="H350" s="98"/>
      <c r="J350" s="116"/>
      <c r="K350" s="116"/>
      <c r="O350" s="116"/>
    </row>
    <row r="351" spans="1:15" ht="15">
      <c r="A351" s="87">
        <v>39</v>
      </c>
      <c r="B351" s="47" t="s">
        <v>412</v>
      </c>
      <c r="C351" s="17" t="s">
        <v>280</v>
      </c>
      <c r="D351" s="29"/>
      <c r="E351" s="55">
        <v>9000</v>
      </c>
      <c r="F351" s="55">
        <f t="shared" si="11"/>
        <v>9000</v>
      </c>
      <c r="G351" s="29">
        <v>9000</v>
      </c>
      <c r="H351" s="98"/>
      <c r="J351" s="116"/>
      <c r="K351" s="116"/>
      <c r="O351" s="116"/>
    </row>
    <row r="352" spans="1:15" ht="25.5">
      <c r="A352" s="17">
        <v>40</v>
      </c>
      <c r="B352" s="123" t="s">
        <v>421</v>
      </c>
      <c r="C352" s="17" t="s">
        <v>280</v>
      </c>
      <c r="D352" s="29"/>
      <c r="E352" s="29">
        <v>49000</v>
      </c>
      <c r="F352" s="55">
        <f t="shared" si="11"/>
        <v>49000</v>
      </c>
      <c r="G352" s="29">
        <v>49000</v>
      </c>
      <c r="H352" s="98"/>
      <c r="J352" s="116"/>
      <c r="K352" s="116"/>
      <c r="O352" s="116"/>
    </row>
    <row r="353" spans="1:15" ht="25.5">
      <c r="A353" s="87">
        <v>41</v>
      </c>
      <c r="B353" s="123" t="s">
        <v>422</v>
      </c>
      <c r="C353" s="17" t="s">
        <v>280</v>
      </c>
      <c r="D353" s="29"/>
      <c r="E353" s="29">
        <v>19000</v>
      </c>
      <c r="F353" s="55">
        <f t="shared" si="11"/>
        <v>19000</v>
      </c>
      <c r="G353" s="29">
        <v>19000</v>
      </c>
      <c r="H353" s="98"/>
      <c r="J353" s="116"/>
      <c r="K353" s="116"/>
      <c r="O353" s="116"/>
    </row>
    <row r="354" spans="1:15" ht="15">
      <c r="A354" s="17">
        <v>42</v>
      </c>
      <c r="B354" s="123" t="s">
        <v>423</v>
      </c>
      <c r="C354" s="17" t="s">
        <v>280</v>
      </c>
      <c r="D354" s="29"/>
      <c r="E354" s="29">
        <v>3800</v>
      </c>
      <c r="F354" s="55">
        <f t="shared" si="11"/>
        <v>3800</v>
      </c>
      <c r="G354" s="29">
        <v>3800</v>
      </c>
      <c r="H354" s="98"/>
      <c r="J354" s="116"/>
      <c r="K354" s="116"/>
      <c r="O354" s="116"/>
    </row>
    <row r="355" spans="1:15" ht="25.5">
      <c r="A355" s="87">
        <v>43</v>
      </c>
      <c r="B355" s="123" t="s">
        <v>424</v>
      </c>
      <c r="C355" s="17" t="s">
        <v>280</v>
      </c>
      <c r="D355" s="29"/>
      <c r="E355" s="29">
        <v>46500</v>
      </c>
      <c r="F355" s="55">
        <f t="shared" si="11"/>
        <v>46500</v>
      </c>
      <c r="G355" s="29">
        <v>46500</v>
      </c>
      <c r="H355" s="98"/>
      <c r="J355" s="116"/>
      <c r="K355" s="116"/>
      <c r="O355" s="116"/>
    </row>
    <row r="356" spans="1:15" ht="25.5">
      <c r="A356" s="17">
        <v>44</v>
      </c>
      <c r="B356" s="123" t="s">
        <v>425</v>
      </c>
      <c r="C356" s="17" t="s">
        <v>280</v>
      </c>
      <c r="D356" s="29"/>
      <c r="E356" s="29">
        <v>184500</v>
      </c>
      <c r="F356" s="55">
        <f t="shared" si="11"/>
        <v>184500</v>
      </c>
      <c r="G356" s="29">
        <v>184500</v>
      </c>
      <c r="H356" s="98"/>
      <c r="J356" s="116"/>
      <c r="K356" s="116"/>
      <c r="O356" s="116"/>
    </row>
    <row r="357" spans="1:15" ht="15">
      <c r="A357" s="99"/>
      <c r="B357" s="97" t="s">
        <v>318</v>
      </c>
      <c r="C357" s="99" t="s">
        <v>280</v>
      </c>
      <c r="D357" s="146">
        <f>SUM(D313:D356)</f>
        <v>925000</v>
      </c>
      <c r="E357" s="146">
        <f>SUM(E313:E356)</f>
        <v>246500</v>
      </c>
      <c r="F357" s="146">
        <f>SUM(F313:F356)</f>
        <v>1171500</v>
      </c>
      <c r="G357" s="146">
        <f>SUM(G313:G356)</f>
        <v>1171500</v>
      </c>
      <c r="H357" s="146">
        <f>SUM(H313:H356)</f>
        <v>0</v>
      </c>
      <c r="J357" s="116"/>
      <c r="K357" s="116"/>
      <c r="O357" s="116"/>
    </row>
    <row r="358" spans="1:15" ht="51">
      <c r="A358" s="87">
        <v>1</v>
      </c>
      <c r="B358" s="70" t="s">
        <v>319</v>
      </c>
      <c r="C358" s="17" t="s">
        <v>280</v>
      </c>
      <c r="D358" s="55">
        <v>20000</v>
      </c>
      <c r="E358" s="55">
        <v>-20000</v>
      </c>
      <c r="F358" s="55">
        <f aca="true" t="shared" si="12" ref="F358:F368">E358+D358</f>
        <v>0</v>
      </c>
      <c r="G358" s="98">
        <v>0</v>
      </c>
      <c r="H358" s="98"/>
      <c r="J358" s="116"/>
      <c r="K358" s="116"/>
      <c r="O358" s="116"/>
    </row>
    <row r="359" spans="1:15" ht="25.5">
      <c r="A359" s="87">
        <v>2</v>
      </c>
      <c r="B359" s="47" t="s">
        <v>320</v>
      </c>
      <c r="C359" s="17" t="s">
        <v>280</v>
      </c>
      <c r="D359" s="55">
        <v>40000</v>
      </c>
      <c r="E359" s="55">
        <v>-40000</v>
      </c>
      <c r="F359" s="55">
        <f t="shared" si="12"/>
        <v>0</v>
      </c>
      <c r="G359" s="98">
        <v>0</v>
      </c>
      <c r="H359" s="98"/>
      <c r="J359" s="116"/>
      <c r="K359" s="116"/>
      <c r="O359" s="116"/>
    </row>
    <row r="360" spans="1:15" ht="38.25">
      <c r="A360" s="87">
        <v>3</v>
      </c>
      <c r="B360" s="84" t="s">
        <v>321</v>
      </c>
      <c r="C360" s="17" t="s">
        <v>280</v>
      </c>
      <c r="D360" s="55">
        <v>35000</v>
      </c>
      <c r="E360" s="55">
        <v>-20000</v>
      </c>
      <c r="F360" s="55">
        <f t="shared" si="12"/>
        <v>15000</v>
      </c>
      <c r="G360" s="98">
        <v>15000</v>
      </c>
      <c r="H360" s="98"/>
      <c r="J360" s="116"/>
      <c r="K360" s="116"/>
      <c r="O360" s="116"/>
    </row>
    <row r="361" spans="1:15" ht="25.5">
      <c r="A361" s="87">
        <v>4</v>
      </c>
      <c r="B361" s="47" t="s">
        <v>322</v>
      </c>
      <c r="C361" s="17" t="s">
        <v>280</v>
      </c>
      <c r="D361" s="55">
        <v>20000</v>
      </c>
      <c r="E361" s="55"/>
      <c r="F361" s="55">
        <f t="shared" si="12"/>
        <v>20000</v>
      </c>
      <c r="G361" s="98">
        <v>20000</v>
      </c>
      <c r="H361" s="98"/>
      <c r="J361" s="116"/>
      <c r="K361" s="116"/>
      <c r="O361" s="116"/>
    </row>
    <row r="362" spans="1:15" ht="25.5">
      <c r="A362" s="87">
        <v>5</v>
      </c>
      <c r="B362" s="47" t="s">
        <v>323</v>
      </c>
      <c r="C362" s="17" t="s">
        <v>280</v>
      </c>
      <c r="D362" s="55">
        <v>55000</v>
      </c>
      <c r="E362" s="55"/>
      <c r="F362" s="55">
        <f t="shared" si="12"/>
        <v>55000</v>
      </c>
      <c r="G362" s="98">
        <v>55000</v>
      </c>
      <c r="H362" s="98"/>
      <c r="J362" s="116"/>
      <c r="K362" s="116"/>
      <c r="O362" s="116"/>
    </row>
    <row r="363" spans="1:15" ht="15">
      <c r="A363" s="87">
        <v>6</v>
      </c>
      <c r="B363" s="100" t="s">
        <v>324</v>
      </c>
      <c r="C363" s="17" t="s">
        <v>280</v>
      </c>
      <c r="D363" s="55">
        <v>20000</v>
      </c>
      <c r="E363" s="55"/>
      <c r="F363" s="55">
        <f t="shared" si="12"/>
        <v>20000</v>
      </c>
      <c r="G363" s="98">
        <v>20000</v>
      </c>
      <c r="H363" s="98"/>
      <c r="J363" s="116"/>
      <c r="K363" s="116"/>
      <c r="O363" s="116"/>
    </row>
    <row r="364" spans="1:15" ht="15">
      <c r="A364" s="87">
        <v>7</v>
      </c>
      <c r="B364" s="47" t="s">
        <v>325</v>
      </c>
      <c r="C364" s="17" t="s">
        <v>280</v>
      </c>
      <c r="D364" s="55">
        <v>4000</v>
      </c>
      <c r="E364" s="55">
        <v>-4000</v>
      </c>
      <c r="F364" s="55">
        <f t="shared" si="12"/>
        <v>0</v>
      </c>
      <c r="G364" s="98">
        <v>0</v>
      </c>
      <c r="H364" s="98"/>
      <c r="J364" s="116"/>
      <c r="K364" s="116"/>
      <c r="O364" s="116"/>
    </row>
    <row r="365" spans="1:15" ht="15">
      <c r="A365" s="87">
        <v>8</v>
      </c>
      <c r="B365" s="47" t="s">
        <v>326</v>
      </c>
      <c r="C365" s="17" t="s">
        <v>280</v>
      </c>
      <c r="D365" s="55">
        <v>6000</v>
      </c>
      <c r="E365" s="55"/>
      <c r="F365" s="55">
        <f t="shared" si="12"/>
        <v>6000</v>
      </c>
      <c r="G365" s="98">
        <v>6000</v>
      </c>
      <c r="H365" s="98"/>
      <c r="J365" s="116"/>
      <c r="K365" s="116"/>
      <c r="O365" s="116"/>
    </row>
    <row r="366" spans="1:15" ht="25.5">
      <c r="A366" s="87">
        <v>9</v>
      </c>
      <c r="B366" s="47" t="s">
        <v>327</v>
      </c>
      <c r="C366" s="17" t="s">
        <v>280</v>
      </c>
      <c r="D366" s="55">
        <v>2000</v>
      </c>
      <c r="E366" s="55"/>
      <c r="F366" s="55">
        <f t="shared" si="12"/>
        <v>2000</v>
      </c>
      <c r="G366" s="98">
        <v>2000</v>
      </c>
      <c r="H366" s="98"/>
      <c r="J366" s="116"/>
      <c r="K366" s="116"/>
      <c r="O366" s="116"/>
    </row>
    <row r="367" spans="1:15" ht="15">
      <c r="A367" s="87">
        <v>10</v>
      </c>
      <c r="B367" s="47" t="s">
        <v>328</v>
      </c>
      <c r="C367" s="17" t="s">
        <v>280</v>
      </c>
      <c r="D367" s="55">
        <v>0</v>
      </c>
      <c r="E367" s="55"/>
      <c r="F367" s="55">
        <f t="shared" si="12"/>
        <v>0</v>
      </c>
      <c r="G367" s="55">
        <v>0</v>
      </c>
      <c r="H367" s="98"/>
      <c r="J367" s="116"/>
      <c r="K367" s="116"/>
      <c r="O367" s="116"/>
    </row>
    <row r="368" spans="1:15" ht="25.5">
      <c r="A368" s="87">
        <v>11</v>
      </c>
      <c r="B368" s="47" t="s">
        <v>363</v>
      </c>
      <c r="C368" s="17" t="s">
        <v>280</v>
      </c>
      <c r="D368" s="55">
        <v>90000</v>
      </c>
      <c r="E368" s="55">
        <v>-90000</v>
      </c>
      <c r="F368" s="55">
        <f t="shared" si="12"/>
        <v>0</v>
      </c>
      <c r="G368" s="55">
        <v>0</v>
      </c>
      <c r="H368" s="98"/>
      <c r="J368" s="116"/>
      <c r="K368" s="116"/>
      <c r="O368" s="116"/>
    </row>
    <row r="369" spans="1:15" ht="15">
      <c r="A369" s="99"/>
      <c r="B369" s="97" t="s">
        <v>329</v>
      </c>
      <c r="C369" s="99" t="s">
        <v>280</v>
      </c>
      <c r="D369" s="146">
        <f>SUM(D358:D368)</f>
        <v>292000</v>
      </c>
      <c r="E369" s="146">
        <f>SUM(E358:E368)</f>
        <v>-174000</v>
      </c>
      <c r="F369" s="146">
        <f>SUM(F358:F368)</f>
        <v>118000</v>
      </c>
      <c r="G369" s="146">
        <f>SUM(G358:G368)</f>
        <v>118000</v>
      </c>
      <c r="H369" s="146">
        <f>SUM(H358:H368)</f>
        <v>0</v>
      </c>
      <c r="J369" s="116"/>
      <c r="K369" s="116"/>
      <c r="O369" s="116"/>
    </row>
    <row r="370" spans="1:15" ht="25.5">
      <c r="A370" s="64"/>
      <c r="B370" s="63" t="s">
        <v>330</v>
      </c>
      <c r="C370" s="64">
        <v>68</v>
      </c>
      <c r="D370" s="128">
        <f>SUM(D371:D371)</f>
        <v>540000</v>
      </c>
      <c r="E370" s="128">
        <f>SUM(E371:E371)</f>
        <v>0</v>
      </c>
      <c r="F370" s="128">
        <f>SUM(F371:F371)</f>
        <v>540000</v>
      </c>
      <c r="G370" s="128">
        <f>SUM(G371:G371)</f>
        <v>540000</v>
      </c>
      <c r="H370" s="128">
        <f>SUM(H371:H371)</f>
        <v>0</v>
      </c>
      <c r="J370" s="116"/>
      <c r="K370" s="116"/>
      <c r="O370" s="116"/>
    </row>
    <row r="371" spans="1:15" ht="27.75" customHeight="1">
      <c r="A371" s="19">
        <v>1</v>
      </c>
      <c r="B371" s="101" t="s">
        <v>331</v>
      </c>
      <c r="C371" s="102" t="s">
        <v>287</v>
      </c>
      <c r="D371" s="42">
        <v>540000</v>
      </c>
      <c r="E371" s="42"/>
      <c r="F371" s="55">
        <f>E371+D371</f>
        <v>540000</v>
      </c>
      <c r="G371" s="42">
        <v>540000</v>
      </c>
      <c r="H371" s="42"/>
      <c r="J371" s="116"/>
      <c r="K371" s="116"/>
      <c r="O371" s="116"/>
    </row>
    <row r="372" spans="1:15" ht="16.5" customHeight="1">
      <c r="A372" s="51"/>
      <c r="B372" s="103" t="s">
        <v>354</v>
      </c>
      <c r="C372" s="51">
        <v>83</v>
      </c>
      <c r="D372" s="128">
        <f>D373+D374+D375</f>
        <v>5000</v>
      </c>
      <c r="E372" s="128">
        <f>E373+E374+E375</f>
        <v>35000</v>
      </c>
      <c r="F372" s="128">
        <f>F373+F374+F375</f>
        <v>40000</v>
      </c>
      <c r="G372" s="128">
        <f>G373+G374+G375</f>
        <v>0</v>
      </c>
      <c r="H372" s="128">
        <f>H373+H374+H375</f>
        <v>40000</v>
      </c>
      <c r="J372" s="116"/>
      <c r="K372" s="116"/>
      <c r="O372" s="116"/>
    </row>
    <row r="373" spans="1:15" ht="27.75" customHeight="1">
      <c r="A373" s="19">
        <v>1</v>
      </c>
      <c r="B373" s="101" t="s">
        <v>355</v>
      </c>
      <c r="C373" s="115" t="s">
        <v>356</v>
      </c>
      <c r="D373" s="42">
        <v>5000</v>
      </c>
      <c r="E373" s="42"/>
      <c r="F373" s="55">
        <f>E373+D373</f>
        <v>5000</v>
      </c>
      <c r="G373" s="42"/>
      <c r="H373" s="42">
        <v>5000</v>
      </c>
      <c r="J373" s="116"/>
      <c r="K373" s="116"/>
      <c r="O373" s="116"/>
    </row>
    <row r="374" spans="1:15" ht="27.75" customHeight="1">
      <c r="A374" s="19">
        <v>2</v>
      </c>
      <c r="B374" s="101" t="s">
        <v>413</v>
      </c>
      <c r="C374" s="115" t="s">
        <v>356</v>
      </c>
      <c r="D374" s="42"/>
      <c r="E374" s="42">
        <v>17700</v>
      </c>
      <c r="F374" s="55">
        <f>E374+D374</f>
        <v>17700</v>
      </c>
      <c r="G374" s="42"/>
      <c r="H374" s="42">
        <v>17700</v>
      </c>
      <c r="J374" s="116"/>
      <c r="K374" s="116"/>
      <c r="O374" s="116"/>
    </row>
    <row r="375" spans="1:15" ht="27.75" customHeight="1">
      <c r="A375" s="19">
        <v>3</v>
      </c>
      <c r="B375" s="101" t="s">
        <v>414</v>
      </c>
      <c r="C375" s="115" t="s">
        <v>356</v>
      </c>
      <c r="D375" s="42"/>
      <c r="E375" s="42">
        <v>17300</v>
      </c>
      <c r="F375" s="55">
        <f>E375+D375</f>
        <v>17300</v>
      </c>
      <c r="G375" s="42"/>
      <c r="H375" s="42">
        <v>17300</v>
      </c>
      <c r="J375" s="116"/>
      <c r="K375" s="116"/>
      <c r="O375" s="116"/>
    </row>
    <row r="376" spans="1:15" ht="15">
      <c r="A376" s="51"/>
      <c r="B376" s="103" t="s">
        <v>332</v>
      </c>
      <c r="C376" s="51">
        <v>84</v>
      </c>
      <c r="D376" s="128">
        <f>SUM(D377:D402)</f>
        <v>5311000</v>
      </c>
      <c r="E376" s="128">
        <f>SUM(E377:E402)</f>
        <v>46000</v>
      </c>
      <c r="F376" s="128">
        <f>SUM(F377:F402)</f>
        <v>5357000</v>
      </c>
      <c r="G376" s="128">
        <f>SUM(G377:G402)</f>
        <v>5357000</v>
      </c>
      <c r="H376" s="128">
        <f>SUM(H377:H402)</f>
        <v>0</v>
      </c>
      <c r="J376" s="116"/>
      <c r="K376" s="116"/>
      <c r="O376" s="116"/>
    </row>
    <row r="377" spans="1:15" ht="25.5">
      <c r="A377" s="40">
        <v>1</v>
      </c>
      <c r="B377" s="104" t="s">
        <v>333</v>
      </c>
      <c r="C377" s="40" t="s">
        <v>334</v>
      </c>
      <c r="D377" s="42">
        <v>891000</v>
      </c>
      <c r="E377" s="42"/>
      <c r="F377" s="55">
        <f aca="true" t="shared" si="13" ref="F377:F402">E377+D377</f>
        <v>891000</v>
      </c>
      <c r="G377" s="55">
        <v>891000</v>
      </c>
      <c r="H377" s="147"/>
      <c r="J377" s="116"/>
      <c r="K377" s="116"/>
      <c r="O377" s="116"/>
    </row>
    <row r="378" spans="1:15" ht="15">
      <c r="A378" s="40">
        <v>2</v>
      </c>
      <c r="B378" s="104" t="s">
        <v>335</v>
      </c>
      <c r="C378" s="40" t="s">
        <v>56</v>
      </c>
      <c r="D378" s="42">
        <v>56000</v>
      </c>
      <c r="E378" s="42"/>
      <c r="F378" s="55">
        <f t="shared" si="13"/>
        <v>56000</v>
      </c>
      <c r="G378" s="55">
        <v>56000</v>
      </c>
      <c r="H378" s="147"/>
      <c r="J378" s="116"/>
      <c r="K378" s="116"/>
      <c r="O378" s="116"/>
    </row>
    <row r="379" spans="1:15" s="105" customFormat="1" ht="25.5">
      <c r="A379" s="17">
        <v>3</v>
      </c>
      <c r="B379" s="84" t="s">
        <v>415</v>
      </c>
      <c r="C379" s="17" t="s">
        <v>56</v>
      </c>
      <c r="D379" s="95">
        <v>1470000</v>
      </c>
      <c r="E379" s="95"/>
      <c r="F379" s="55">
        <f t="shared" si="13"/>
        <v>1470000</v>
      </c>
      <c r="G379" s="26">
        <v>1470000</v>
      </c>
      <c r="H379" s="148"/>
      <c r="J379" s="116"/>
      <c r="K379" s="116"/>
      <c r="L379"/>
      <c r="M379"/>
      <c r="N379"/>
      <c r="O379" s="116"/>
    </row>
    <row r="380" spans="1:15" s="105" customFormat="1" ht="25.5">
      <c r="A380" s="17">
        <v>4</v>
      </c>
      <c r="B380" s="84" t="s">
        <v>336</v>
      </c>
      <c r="C380" s="17" t="s">
        <v>56</v>
      </c>
      <c r="D380" s="95">
        <v>40000</v>
      </c>
      <c r="E380" s="95">
        <v>-40000</v>
      </c>
      <c r="F380" s="55">
        <f t="shared" si="13"/>
        <v>0</v>
      </c>
      <c r="G380" s="26">
        <v>0</v>
      </c>
      <c r="H380" s="148"/>
      <c r="J380" s="116"/>
      <c r="K380" s="116"/>
      <c r="L380"/>
      <c r="M380"/>
      <c r="N380"/>
      <c r="O380" s="116"/>
    </row>
    <row r="381" spans="1:15" s="105" customFormat="1" ht="25.5">
      <c r="A381" s="17">
        <v>5</v>
      </c>
      <c r="B381" s="84" t="s">
        <v>337</v>
      </c>
      <c r="C381" s="17" t="s">
        <v>56</v>
      </c>
      <c r="D381" s="95">
        <v>15000</v>
      </c>
      <c r="E381" s="95">
        <v>-2000</v>
      </c>
      <c r="F381" s="55">
        <f t="shared" si="13"/>
        <v>13000</v>
      </c>
      <c r="G381" s="26">
        <v>13000</v>
      </c>
      <c r="H381" s="148"/>
      <c r="J381" s="116"/>
      <c r="K381" s="116"/>
      <c r="L381"/>
      <c r="M381"/>
      <c r="N381"/>
      <c r="O381" s="116"/>
    </row>
    <row r="382" spans="1:15" s="105" customFormat="1" ht="15">
      <c r="A382" s="17">
        <v>6</v>
      </c>
      <c r="B382" s="84" t="s">
        <v>426</v>
      </c>
      <c r="C382" s="17" t="s">
        <v>56</v>
      </c>
      <c r="D382" s="95">
        <v>1300000</v>
      </c>
      <c r="E382" s="95">
        <v>400000</v>
      </c>
      <c r="F382" s="55">
        <f t="shared" si="13"/>
        <v>1700000</v>
      </c>
      <c r="G382" s="26">
        <v>1700000</v>
      </c>
      <c r="H382" s="148"/>
      <c r="J382" s="116"/>
      <c r="K382" s="116"/>
      <c r="L382"/>
      <c r="M382"/>
      <c r="N382"/>
      <c r="O382" s="116"/>
    </row>
    <row r="383" spans="1:15" ht="15">
      <c r="A383" s="40">
        <v>7</v>
      </c>
      <c r="B383" s="78" t="s">
        <v>338</v>
      </c>
      <c r="C383" s="40" t="s">
        <v>56</v>
      </c>
      <c r="D383" s="42">
        <v>103000</v>
      </c>
      <c r="E383" s="42">
        <v>-8000</v>
      </c>
      <c r="F383" s="55">
        <f t="shared" si="13"/>
        <v>95000</v>
      </c>
      <c r="G383" s="55">
        <v>95000</v>
      </c>
      <c r="H383" s="147"/>
      <c r="J383" s="116"/>
      <c r="K383" s="116"/>
      <c r="O383" s="116"/>
    </row>
    <row r="384" spans="1:15" ht="15">
      <c r="A384" s="87">
        <v>8</v>
      </c>
      <c r="B384" s="78" t="s">
        <v>339</v>
      </c>
      <c r="C384" s="40" t="s">
        <v>56</v>
      </c>
      <c r="D384" s="42">
        <v>30000</v>
      </c>
      <c r="E384" s="42">
        <v>-9000</v>
      </c>
      <c r="F384" s="55">
        <f t="shared" si="13"/>
        <v>21000</v>
      </c>
      <c r="G384" s="55">
        <v>21000</v>
      </c>
      <c r="H384" s="147"/>
      <c r="J384" s="116"/>
      <c r="K384" s="116"/>
      <c r="O384" s="116"/>
    </row>
    <row r="385" spans="1:15" ht="15">
      <c r="A385" s="40">
        <v>9</v>
      </c>
      <c r="B385" s="43" t="s">
        <v>340</v>
      </c>
      <c r="C385" s="40" t="s">
        <v>56</v>
      </c>
      <c r="D385" s="42">
        <v>6000</v>
      </c>
      <c r="E385" s="42"/>
      <c r="F385" s="55">
        <f t="shared" si="13"/>
        <v>6000</v>
      </c>
      <c r="G385" s="55">
        <v>6000</v>
      </c>
      <c r="H385" s="147"/>
      <c r="J385" s="116"/>
      <c r="K385" s="116"/>
      <c r="L385" s="105"/>
      <c r="M385" s="105"/>
      <c r="O385" s="116"/>
    </row>
    <row r="386" spans="1:15" ht="15">
      <c r="A386" s="87">
        <v>10</v>
      </c>
      <c r="B386" s="43" t="s">
        <v>341</v>
      </c>
      <c r="C386" s="40" t="s">
        <v>56</v>
      </c>
      <c r="D386" s="42">
        <v>25000</v>
      </c>
      <c r="E386" s="42"/>
      <c r="F386" s="55">
        <f t="shared" si="13"/>
        <v>25000</v>
      </c>
      <c r="G386" s="55">
        <v>25000</v>
      </c>
      <c r="H386" s="147"/>
      <c r="J386" s="116"/>
      <c r="K386" s="116"/>
      <c r="L386" s="105"/>
      <c r="M386" s="105"/>
      <c r="O386" s="116"/>
    </row>
    <row r="387" spans="1:15" ht="25.5">
      <c r="A387" s="40">
        <v>11</v>
      </c>
      <c r="B387" s="78" t="s">
        <v>342</v>
      </c>
      <c r="C387" s="40" t="s">
        <v>56</v>
      </c>
      <c r="D387" s="42">
        <v>140000</v>
      </c>
      <c r="E387" s="42">
        <v>-140000</v>
      </c>
      <c r="F387" s="55">
        <f t="shared" si="13"/>
        <v>0</v>
      </c>
      <c r="G387" s="55">
        <v>0</v>
      </c>
      <c r="H387" s="147"/>
      <c r="J387" s="116"/>
      <c r="K387" s="116"/>
      <c r="L387" s="105"/>
      <c r="M387" s="105"/>
      <c r="O387" s="116"/>
    </row>
    <row r="388" spans="1:15" ht="15">
      <c r="A388" s="87">
        <v>12</v>
      </c>
      <c r="B388" s="106" t="s">
        <v>343</v>
      </c>
      <c r="C388" s="40" t="s">
        <v>56</v>
      </c>
      <c r="D388" s="42">
        <v>45000</v>
      </c>
      <c r="E388" s="42">
        <v>-2000</v>
      </c>
      <c r="F388" s="55">
        <f t="shared" si="13"/>
        <v>43000</v>
      </c>
      <c r="G388" s="55">
        <v>43000</v>
      </c>
      <c r="H388" s="147"/>
      <c r="J388" s="116"/>
      <c r="K388" s="116"/>
      <c r="L388" s="105"/>
      <c r="M388" s="105"/>
      <c r="O388" s="116"/>
    </row>
    <row r="389" spans="1:15" ht="15">
      <c r="A389" s="40">
        <v>13</v>
      </c>
      <c r="B389" s="107" t="s">
        <v>344</v>
      </c>
      <c r="C389" s="40" t="s">
        <v>56</v>
      </c>
      <c r="D389" s="42">
        <v>120000</v>
      </c>
      <c r="E389" s="42"/>
      <c r="F389" s="55">
        <f t="shared" si="13"/>
        <v>120000</v>
      </c>
      <c r="G389" s="55">
        <v>120000</v>
      </c>
      <c r="H389" s="147"/>
      <c r="J389" s="116"/>
      <c r="K389" s="116"/>
      <c r="O389" s="116"/>
    </row>
    <row r="390" spans="1:15" ht="15">
      <c r="A390" s="87">
        <v>14</v>
      </c>
      <c r="B390" s="107" t="s">
        <v>345</v>
      </c>
      <c r="C390" s="40" t="s">
        <v>56</v>
      </c>
      <c r="D390" s="42">
        <v>250000</v>
      </c>
      <c r="E390" s="42">
        <v>-250000</v>
      </c>
      <c r="F390" s="55">
        <f t="shared" si="13"/>
        <v>0</v>
      </c>
      <c r="G390" s="55">
        <v>0</v>
      </c>
      <c r="H390" s="147"/>
      <c r="J390" s="116"/>
      <c r="K390" s="116"/>
      <c r="O390" s="116"/>
    </row>
    <row r="391" spans="1:15" ht="15">
      <c r="A391" s="40">
        <v>15</v>
      </c>
      <c r="B391" s="84" t="s">
        <v>346</v>
      </c>
      <c r="C391" s="108" t="s">
        <v>56</v>
      </c>
      <c r="D391" s="91">
        <v>400000</v>
      </c>
      <c r="E391" s="91">
        <v>-127000</v>
      </c>
      <c r="F391" s="55">
        <f t="shared" si="13"/>
        <v>273000</v>
      </c>
      <c r="G391" s="91">
        <v>273000</v>
      </c>
      <c r="H391" s="147"/>
      <c r="J391" s="116"/>
      <c r="K391" s="116"/>
      <c r="O391" s="116"/>
    </row>
    <row r="392" spans="1:15" ht="15">
      <c r="A392" s="118">
        <v>16</v>
      </c>
      <c r="B392" s="84" t="s">
        <v>377</v>
      </c>
      <c r="C392" s="108" t="s">
        <v>56</v>
      </c>
      <c r="D392" s="91">
        <v>90000</v>
      </c>
      <c r="E392" s="91"/>
      <c r="F392" s="55">
        <f t="shared" si="13"/>
        <v>90000</v>
      </c>
      <c r="G392" s="91">
        <v>90000</v>
      </c>
      <c r="H392" s="147"/>
      <c r="J392" s="116"/>
      <c r="K392" s="116"/>
      <c r="O392" s="116"/>
    </row>
    <row r="393" spans="1:15" ht="15">
      <c r="A393" s="118">
        <v>17</v>
      </c>
      <c r="B393" s="84" t="s">
        <v>378</v>
      </c>
      <c r="C393" s="108" t="s">
        <v>56</v>
      </c>
      <c r="D393" s="91">
        <v>90000</v>
      </c>
      <c r="E393" s="91"/>
      <c r="F393" s="55">
        <f t="shared" si="13"/>
        <v>90000</v>
      </c>
      <c r="G393" s="91">
        <v>90000</v>
      </c>
      <c r="H393" s="147"/>
      <c r="J393" s="116"/>
      <c r="K393" s="116"/>
      <c r="O393" s="116"/>
    </row>
    <row r="394" spans="1:15" ht="15">
      <c r="A394" s="118">
        <v>18</v>
      </c>
      <c r="B394" s="84" t="s">
        <v>379</v>
      </c>
      <c r="C394" s="108" t="s">
        <v>56</v>
      </c>
      <c r="D394" s="91">
        <v>100000</v>
      </c>
      <c r="E394" s="91"/>
      <c r="F394" s="55">
        <f t="shared" si="13"/>
        <v>100000</v>
      </c>
      <c r="G394" s="91">
        <v>100000</v>
      </c>
      <c r="H394" s="147"/>
      <c r="J394" s="116"/>
      <c r="K394" s="116"/>
      <c r="O394" s="116"/>
    </row>
    <row r="395" spans="1:15" ht="25.5">
      <c r="A395" s="118">
        <v>19</v>
      </c>
      <c r="B395" s="84" t="s">
        <v>380</v>
      </c>
      <c r="C395" s="108" t="s">
        <v>56</v>
      </c>
      <c r="D395" s="91">
        <v>60000</v>
      </c>
      <c r="E395" s="91"/>
      <c r="F395" s="55">
        <f t="shared" si="13"/>
        <v>60000</v>
      </c>
      <c r="G395" s="91">
        <v>60000</v>
      </c>
      <c r="H395" s="147"/>
      <c r="J395" s="116"/>
      <c r="K395" s="116"/>
      <c r="O395" s="116"/>
    </row>
    <row r="396" spans="1:15" ht="25.5">
      <c r="A396" s="118">
        <v>20</v>
      </c>
      <c r="B396" s="124" t="s">
        <v>381</v>
      </c>
      <c r="C396" s="125" t="s">
        <v>56</v>
      </c>
      <c r="D396" s="149">
        <v>10000</v>
      </c>
      <c r="E396" s="149"/>
      <c r="F396" s="136">
        <f t="shared" si="13"/>
        <v>10000</v>
      </c>
      <c r="G396" s="149">
        <v>10000</v>
      </c>
      <c r="H396" s="150"/>
      <c r="J396" s="116"/>
      <c r="K396" s="116"/>
      <c r="O396" s="116"/>
    </row>
    <row r="397" spans="1:15" ht="15">
      <c r="A397" s="118">
        <v>21</v>
      </c>
      <c r="B397" s="124" t="s">
        <v>382</v>
      </c>
      <c r="C397" s="125" t="s">
        <v>56</v>
      </c>
      <c r="D397" s="149">
        <v>12000</v>
      </c>
      <c r="E397" s="149">
        <v>13000</v>
      </c>
      <c r="F397" s="136">
        <f t="shared" si="13"/>
        <v>25000</v>
      </c>
      <c r="G397" s="149">
        <v>25000</v>
      </c>
      <c r="H397" s="150"/>
      <c r="J397" s="116"/>
      <c r="K397" s="116"/>
      <c r="O397" s="116"/>
    </row>
    <row r="398" spans="1:15" ht="15">
      <c r="A398" s="118">
        <v>22</v>
      </c>
      <c r="B398" s="124" t="s">
        <v>383</v>
      </c>
      <c r="C398" s="125" t="s">
        <v>56</v>
      </c>
      <c r="D398" s="149">
        <v>25000</v>
      </c>
      <c r="E398" s="149"/>
      <c r="F398" s="136">
        <f t="shared" si="13"/>
        <v>25000</v>
      </c>
      <c r="G398" s="149">
        <v>25000</v>
      </c>
      <c r="H398" s="150"/>
      <c r="J398" s="116"/>
      <c r="K398" s="116"/>
      <c r="O398" s="116"/>
    </row>
    <row r="399" spans="1:15" ht="25.5">
      <c r="A399" s="118">
        <v>23</v>
      </c>
      <c r="B399" s="124" t="s">
        <v>384</v>
      </c>
      <c r="C399" s="125" t="s">
        <v>56</v>
      </c>
      <c r="D399" s="149">
        <v>18000</v>
      </c>
      <c r="E399" s="149">
        <v>16000</v>
      </c>
      <c r="F399" s="136">
        <f t="shared" si="13"/>
        <v>34000</v>
      </c>
      <c r="G399" s="149">
        <v>34000</v>
      </c>
      <c r="H399" s="150"/>
      <c r="J399" s="116"/>
      <c r="K399" s="116"/>
      <c r="O399" s="116"/>
    </row>
    <row r="400" spans="1:15" ht="15">
      <c r="A400" s="118">
        <v>24</v>
      </c>
      <c r="B400" s="124" t="s">
        <v>385</v>
      </c>
      <c r="C400" s="125" t="s">
        <v>56</v>
      </c>
      <c r="D400" s="149">
        <v>15000</v>
      </c>
      <c r="E400" s="149">
        <v>8000</v>
      </c>
      <c r="F400" s="136">
        <f t="shared" si="13"/>
        <v>23000</v>
      </c>
      <c r="G400" s="149">
        <v>23000</v>
      </c>
      <c r="H400" s="150"/>
      <c r="J400" s="116"/>
      <c r="K400" s="116"/>
      <c r="O400" s="116"/>
    </row>
    <row r="401" spans="1:8" ht="26.25">
      <c r="A401" s="122">
        <v>25</v>
      </c>
      <c r="B401" s="126" t="s">
        <v>428</v>
      </c>
      <c r="C401" s="125" t="s">
        <v>56</v>
      </c>
      <c r="D401" s="149"/>
      <c r="E401" s="149">
        <v>167000</v>
      </c>
      <c r="F401" s="136">
        <f t="shared" si="13"/>
        <v>167000</v>
      </c>
      <c r="G401" s="149">
        <v>167000</v>
      </c>
      <c r="H401" s="150"/>
    </row>
    <row r="402" spans="1:8" ht="15">
      <c r="A402" s="122">
        <v>26</v>
      </c>
      <c r="B402" s="126" t="s">
        <v>429</v>
      </c>
      <c r="C402" s="125" t="s">
        <v>56</v>
      </c>
      <c r="D402" s="149"/>
      <c r="E402" s="149">
        <v>20000</v>
      </c>
      <c r="F402" s="136">
        <f t="shared" si="13"/>
        <v>20000</v>
      </c>
      <c r="G402" s="149">
        <v>20000</v>
      </c>
      <c r="H402" s="150"/>
    </row>
    <row r="403" spans="1:7" ht="15">
      <c r="A403" s="109"/>
      <c r="D403" s="2"/>
      <c r="E403" s="2"/>
      <c r="F403" s="2"/>
      <c r="G403" s="2"/>
    </row>
    <row r="404" spans="1:7" ht="15">
      <c r="A404" s="109"/>
      <c r="D404" s="2"/>
      <c r="E404" s="2"/>
      <c r="F404" s="2"/>
      <c r="G404" s="2"/>
    </row>
    <row r="405" spans="1:7" ht="15">
      <c r="A405" s="109"/>
      <c r="D405" s="2"/>
      <c r="E405" s="2"/>
      <c r="F405" s="2"/>
      <c r="G405" s="2"/>
    </row>
    <row r="406" spans="1:7" ht="15">
      <c r="A406" s="109"/>
      <c r="D406" s="2"/>
      <c r="E406" s="2"/>
      <c r="F406" s="2"/>
      <c r="G406" s="2"/>
    </row>
    <row r="407" spans="1:7" ht="15">
      <c r="A407" s="109"/>
      <c r="D407" s="2"/>
      <c r="E407" s="2"/>
      <c r="F407" s="2"/>
      <c r="G407" s="2"/>
    </row>
    <row r="408" spans="1:7" ht="15">
      <c r="A408" s="109"/>
      <c r="B408" s="109"/>
      <c r="C408" s="109"/>
      <c r="D408" s="2"/>
      <c r="E408" s="2"/>
      <c r="F408" s="2"/>
      <c r="G408" s="2"/>
    </row>
    <row r="409" spans="1:7" ht="15">
      <c r="A409" s="109"/>
      <c r="B409" s="109"/>
      <c r="C409" s="109"/>
      <c r="D409" s="2"/>
      <c r="E409" s="2"/>
      <c r="F409" s="2"/>
      <c r="G409" s="2"/>
    </row>
    <row r="410" spans="1:7" ht="15">
      <c r="A410" s="109"/>
      <c r="B410" s="109"/>
      <c r="C410" s="109"/>
      <c r="D410" s="2"/>
      <c r="E410" s="2"/>
      <c r="F410" s="2"/>
      <c r="G410" s="2"/>
    </row>
    <row r="411" spans="1:7" ht="15">
      <c r="A411" s="109"/>
      <c r="B411" s="109"/>
      <c r="C411" s="109"/>
      <c r="D411" s="2"/>
      <c r="E411" s="2"/>
      <c r="F411" s="2"/>
      <c r="G411" s="2"/>
    </row>
    <row r="412" spans="1:7" ht="15">
      <c r="A412" s="109"/>
      <c r="B412" s="109"/>
      <c r="C412" s="109"/>
      <c r="D412" s="2"/>
      <c r="E412" s="2"/>
      <c r="F412" s="2"/>
      <c r="G412" s="2"/>
    </row>
    <row r="413" spans="1:7" ht="15">
      <c r="A413" s="109"/>
      <c r="B413" s="109"/>
      <c r="C413" s="109"/>
      <c r="D413" s="2"/>
      <c r="E413" s="2"/>
      <c r="F413" s="2"/>
      <c r="G413" s="2"/>
    </row>
    <row r="414" spans="1:7" ht="15">
      <c r="A414" s="109"/>
      <c r="B414" s="109"/>
      <c r="C414" s="109"/>
      <c r="D414" s="2"/>
      <c r="E414" s="2"/>
      <c r="F414" s="2"/>
      <c r="G414" s="2"/>
    </row>
    <row r="415" spans="1:7" ht="15">
      <c r="A415" s="109"/>
      <c r="B415" s="109"/>
      <c r="C415" s="109"/>
      <c r="D415" s="2"/>
      <c r="E415" s="2"/>
      <c r="F415" s="2"/>
      <c r="G415" s="2"/>
    </row>
    <row r="416" spans="1:7" ht="15">
      <c r="A416" s="109"/>
      <c r="B416" s="109"/>
      <c r="C416" s="109"/>
      <c r="D416" s="2"/>
      <c r="E416" s="2"/>
      <c r="F416" s="2"/>
      <c r="G416" s="2"/>
    </row>
    <row r="417" spans="1:7" ht="15">
      <c r="A417" s="109"/>
      <c r="B417" s="109"/>
      <c r="C417" s="109"/>
      <c r="D417" s="2"/>
      <c r="E417" s="2"/>
      <c r="F417" s="2"/>
      <c r="G417" s="2"/>
    </row>
    <row r="418" spans="1:7" ht="15">
      <c r="A418" s="109"/>
      <c r="B418" s="109"/>
      <c r="C418" s="109"/>
      <c r="D418" s="2"/>
      <c r="E418" s="2"/>
      <c r="F418" s="2"/>
      <c r="G418" s="2"/>
    </row>
    <row r="419" spans="1:7" ht="15">
      <c r="A419" s="109"/>
      <c r="B419" s="109"/>
      <c r="C419" s="109"/>
      <c r="D419" s="2"/>
      <c r="E419" s="2"/>
      <c r="F419" s="2"/>
      <c r="G419" s="2"/>
    </row>
    <row r="420" spans="1:7" ht="15">
      <c r="A420" s="109"/>
      <c r="B420" s="109"/>
      <c r="C420" s="109"/>
      <c r="D420" s="2"/>
      <c r="E420" s="2"/>
      <c r="F420" s="2"/>
      <c r="G420" s="2"/>
    </row>
    <row r="421" spans="1:7" ht="15">
      <c r="A421" s="109"/>
      <c r="B421" s="109"/>
      <c r="C421" s="109"/>
      <c r="D421" s="2"/>
      <c r="E421" s="2"/>
      <c r="F421" s="2"/>
      <c r="G421" s="2"/>
    </row>
    <row r="422" spans="1:7" ht="15">
      <c r="A422" s="109"/>
      <c r="B422" s="109"/>
      <c r="C422" s="109"/>
      <c r="D422" s="2"/>
      <c r="E422" s="2"/>
      <c r="F422" s="2"/>
      <c r="G422" s="2"/>
    </row>
    <row r="423" spans="1:7" ht="15">
      <c r="A423" s="109"/>
      <c r="B423" s="109"/>
      <c r="C423" s="109"/>
      <c r="D423" s="2"/>
      <c r="E423" s="2"/>
      <c r="F423" s="2"/>
      <c r="G423" s="2"/>
    </row>
    <row r="424" spans="1:7" ht="15">
      <c r="A424" s="109"/>
      <c r="B424" s="109"/>
      <c r="C424" s="109"/>
      <c r="D424" s="2"/>
      <c r="E424" s="2"/>
      <c r="F424" s="2"/>
      <c r="G424" s="2"/>
    </row>
    <row r="425" spans="1:7" ht="15">
      <c r="A425" s="109"/>
      <c r="B425" s="109"/>
      <c r="C425" s="109"/>
      <c r="D425" s="2"/>
      <c r="E425" s="2"/>
      <c r="F425" s="2"/>
      <c r="G425" s="2"/>
    </row>
    <row r="426" spans="1:7" ht="15">
      <c r="A426" s="109"/>
      <c r="B426" s="109"/>
      <c r="C426" s="109"/>
      <c r="D426" s="2"/>
      <c r="E426" s="2"/>
      <c r="F426" s="2"/>
      <c r="G426" s="2"/>
    </row>
    <row r="427" spans="1:7" ht="15">
      <c r="A427" s="109"/>
      <c r="B427" s="109"/>
      <c r="C427" s="109"/>
      <c r="D427" s="2"/>
      <c r="E427" s="2"/>
      <c r="F427" s="2"/>
      <c r="G427" s="2"/>
    </row>
    <row r="428" spans="1:7" ht="15">
      <c r="A428" s="109"/>
      <c r="B428" s="109"/>
      <c r="C428" s="109"/>
      <c r="D428" s="2"/>
      <c r="E428" s="2"/>
      <c r="F428" s="2"/>
      <c r="G428" s="2"/>
    </row>
    <row r="429" spans="1:7" ht="15">
      <c r="A429" s="109"/>
      <c r="B429" s="109"/>
      <c r="C429" s="109"/>
      <c r="D429" s="2"/>
      <c r="E429" s="2"/>
      <c r="F429" s="2"/>
      <c r="G429" s="2"/>
    </row>
    <row r="430" spans="1:7" ht="15">
      <c r="A430" s="109"/>
      <c r="B430" s="109"/>
      <c r="C430" s="109"/>
      <c r="D430" s="2"/>
      <c r="E430" s="2"/>
      <c r="F430" s="2"/>
      <c r="G430" s="2"/>
    </row>
    <row r="431" spans="1:7" ht="15">
      <c r="A431" s="109"/>
      <c r="B431" s="109"/>
      <c r="C431" s="109"/>
      <c r="D431" s="2"/>
      <c r="E431" s="2"/>
      <c r="F431" s="2"/>
      <c r="G431" s="2"/>
    </row>
    <row r="432" spans="1:7" ht="15">
      <c r="A432" s="109"/>
      <c r="B432" s="109"/>
      <c r="C432" s="109"/>
      <c r="D432" s="2"/>
      <c r="E432" s="2"/>
      <c r="F432" s="2"/>
      <c r="G432" s="2"/>
    </row>
    <row r="433" spans="1:7" ht="15">
      <c r="A433" s="109"/>
      <c r="B433" s="109"/>
      <c r="C433" s="109"/>
      <c r="D433" s="2"/>
      <c r="E433" s="2"/>
      <c r="F433" s="2"/>
      <c r="G433" s="2"/>
    </row>
    <row r="434" spans="1:7" ht="15">
      <c r="A434" s="109"/>
      <c r="B434" s="109"/>
      <c r="C434" s="109"/>
      <c r="D434" s="2"/>
      <c r="E434" s="2"/>
      <c r="F434" s="2"/>
      <c r="G434" s="2"/>
    </row>
    <row r="435" spans="1:7" ht="15">
      <c r="A435" s="109"/>
      <c r="B435" s="109"/>
      <c r="C435" s="109"/>
      <c r="D435" s="2"/>
      <c r="E435" s="2"/>
      <c r="F435" s="2"/>
      <c r="G435" s="2"/>
    </row>
    <row r="436" spans="1:7" ht="15">
      <c r="A436" s="109"/>
      <c r="B436" s="109"/>
      <c r="C436" s="109"/>
      <c r="D436" s="2"/>
      <c r="E436" s="2"/>
      <c r="F436" s="2"/>
      <c r="G436" s="2"/>
    </row>
    <row r="437" spans="1:7" ht="15">
      <c r="A437" s="109"/>
      <c r="B437" s="109"/>
      <c r="C437" s="109"/>
      <c r="D437" s="2"/>
      <c r="E437" s="2"/>
      <c r="F437" s="2"/>
      <c r="G437" s="2"/>
    </row>
    <row r="438" spans="1:7" ht="15">
      <c r="A438" s="109"/>
      <c r="B438" s="109"/>
      <c r="C438" s="109"/>
      <c r="D438" s="2"/>
      <c r="E438" s="2"/>
      <c r="F438" s="2"/>
      <c r="G438" s="2"/>
    </row>
    <row r="439" spans="1:7" ht="15">
      <c r="A439" s="109"/>
      <c r="B439" s="109"/>
      <c r="C439" s="109"/>
      <c r="D439" s="2"/>
      <c r="E439" s="2"/>
      <c r="F439" s="2"/>
      <c r="G439" s="2"/>
    </row>
    <row r="440" spans="1:7" ht="15">
      <c r="A440" s="109"/>
      <c r="B440" s="109"/>
      <c r="C440" s="109"/>
      <c r="D440" s="2"/>
      <c r="E440" s="2"/>
      <c r="F440" s="2"/>
      <c r="G440" s="2"/>
    </row>
    <row r="441" spans="1:7" ht="15">
      <c r="A441" s="109"/>
      <c r="B441" s="109"/>
      <c r="C441" s="109"/>
      <c r="D441" s="2"/>
      <c r="E441" s="2"/>
      <c r="F441" s="2"/>
      <c r="G441" s="2"/>
    </row>
    <row r="442" spans="1:7" ht="15">
      <c r="A442" s="109"/>
      <c r="B442" s="109"/>
      <c r="C442" s="109"/>
      <c r="D442" s="2"/>
      <c r="E442" s="2"/>
      <c r="F442" s="2"/>
      <c r="G442" s="2"/>
    </row>
    <row r="443" spans="1:7" ht="15">
      <c r="A443" s="109"/>
      <c r="B443" s="109"/>
      <c r="C443" s="109"/>
      <c r="D443" s="2"/>
      <c r="E443" s="2"/>
      <c r="F443" s="2"/>
      <c r="G443" s="2"/>
    </row>
    <row r="444" spans="1:7" ht="15">
      <c r="A444" s="109"/>
      <c r="B444" s="109"/>
      <c r="C444" s="109"/>
      <c r="D444" s="2"/>
      <c r="E444" s="2"/>
      <c r="F444" s="2"/>
      <c r="G444" s="2"/>
    </row>
    <row r="445" spans="1:7" ht="15">
      <c r="A445" s="109"/>
      <c r="B445" s="109"/>
      <c r="C445" s="109"/>
      <c r="D445" s="2"/>
      <c r="E445" s="2"/>
      <c r="F445" s="2"/>
      <c r="G445" s="2"/>
    </row>
    <row r="446" spans="1:7" ht="15">
      <c r="A446" s="109"/>
      <c r="B446" s="109"/>
      <c r="C446" s="109"/>
      <c r="D446" s="2"/>
      <c r="E446" s="2"/>
      <c r="F446" s="2"/>
      <c r="G446" s="2"/>
    </row>
    <row r="447" spans="1:7" ht="15">
      <c r="A447" s="109"/>
      <c r="B447" s="109"/>
      <c r="C447" s="109"/>
      <c r="D447" s="2"/>
      <c r="E447" s="2"/>
      <c r="F447" s="2"/>
      <c r="G447" s="2"/>
    </row>
    <row r="448" spans="1:7" ht="15">
      <c r="A448" s="109"/>
      <c r="B448" s="109"/>
      <c r="C448" s="109"/>
      <c r="D448" s="2"/>
      <c r="E448" s="2"/>
      <c r="F448" s="2"/>
      <c r="G448" s="2"/>
    </row>
    <row r="449" spans="1:7" ht="15">
      <c r="A449" s="109"/>
      <c r="B449" s="109"/>
      <c r="C449" s="109"/>
      <c r="D449" s="2"/>
      <c r="E449" s="2"/>
      <c r="F449" s="2"/>
      <c r="G449" s="2"/>
    </row>
    <row r="450" spans="1:7" ht="15">
      <c r="A450" s="109"/>
      <c r="B450" s="109"/>
      <c r="C450" s="109"/>
      <c r="D450" s="2"/>
      <c r="E450" s="2"/>
      <c r="F450" s="2"/>
      <c r="G450" s="2"/>
    </row>
    <row r="451" spans="1:7" ht="15">
      <c r="A451" s="109"/>
      <c r="B451" s="109"/>
      <c r="C451" s="109"/>
      <c r="D451" s="2"/>
      <c r="E451" s="2"/>
      <c r="F451" s="2"/>
      <c r="G451" s="2"/>
    </row>
    <row r="452" spans="1:7" ht="15">
      <c r="A452" s="109"/>
      <c r="B452" s="109"/>
      <c r="C452" s="109"/>
      <c r="D452" s="2"/>
      <c r="E452" s="2"/>
      <c r="F452" s="2"/>
      <c r="G452" s="2"/>
    </row>
    <row r="453" spans="1:7" ht="15">
      <c r="A453" s="109"/>
      <c r="B453" s="109"/>
      <c r="C453" s="109"/>
      <c r="D453" s="2"/>
      <c r="E453" s="2"/>
      <c r="F453" s="2"/>
      <c r="G453" s="2"/>
    </row>
    <row r="454" spans="1:7" ht="15">
      <c r="A454" s="109"/>
      <c r="B454" s="109"/>
      <c r="C454" s="109"/>
      <c r="D454" s="2"/>
      <c r="E454" s="2"/>
      <c r="F454" s="2"/>
      <c r="G454" s="2"/>
    </row>
    <row r="455" spans="1:7" ht="15">
      <c r="A455" s="109"/>
      <c r="B455" s="109"/>
      <c r="C455" s="109"/>
      <c r="D455" s="2"/>
      <c r="E455" s="2"/>
      <c r="F455" s="2"/>
      <c r="G455" s="2"/>
    </row>
    <row r="456" spans="1:7" ht="15">
      <c r="A456" s="109"/>
      <c r="B456" s="109"/>
      <c r="C456" s="109"/>
      <c r="D456" s="2"/>
      <c r="E456" s="2"/>
      <c r="F456" s="2"/>
      <c r="G456" s="2"/>
    </row>
    <row r="457" spans="1:7" ht="15">
      <c r="A457" s="109"/>
      <c r="B457" s="109"/>
      <c r="C457" s="109"/>
      <c r="D457" s="2"/>
      <c r="E457" s="2"/>
      <c r="F457" s="2"/>
      <c r="G457" s="2"/>
    </row>
    <row r="458" spans="1:7" ht="15">
      <c r="A458" s="109"/>
      <c r="B458" s="109"/>
      <c r="C458" s="109"/>
      <c r="D458" s="2"/>
      <c r="E458" s="2"/>
      <c r="F458" s="2"/>
      <c r="G458" s="2"/>
    </row>
    <row r="459" spans="1:7" ht="15">
      <c r="A459" s="109"/>
      <c r="B459" s="109"/>
      <c r="C459" s="109"/>
      <c r="D459" s="2"/>
      <c r="E459" s="2"/>
      <c r="F459" s="2"/>
      <c r="G459" s="2"/>
    </row>
    <row r="460" spans="1:7" ht="15">
      <c r="A460" s="109"/>
      <c r="B460" s="109"/>
      <c r="C460" s="109"/>
      <c r="D460" s="2"/>
      <c r="E460" s="2"/>
      <c r="F460" s="2"/>
      <c r="G460" s="2"/>
    </row>
    <row r="461" spans="1:7" ht="15">
      <c r="A461" s="109"/>
      <c r="B461" s="109"/>
      <c r="C461" s="109"/>
      <c r="D461" s="2"/>
      <c r="E461" s="2"/>
      <c r="F461" s="2"/>
      <c r="G461" s="2"/>
    </row>
    <row r="462" spans="1:7" ht="15">
      <c r="A462" s="109"/>
      <c r="B462" s="109"/>
      <c r="C462" s="109"/>
      <c r="D462" s="2"/>
      <c r="E462" s="2"/>
      <c r="F462" s="2"/>
      <c r="G462" s="2"/>
    </row>
    <row r="463" spans="1:7" ht="15">
      <c r="A463" s="109"/>
      <c r="B463" s="109"/>
      <c r="C463" s="109"/>
      <c r="D463" s="2"/>
      <c r="E463" s="2"/>
      <c r="F463" s="2"/>
      <c r="G463" s="2"/>
    </row>
    <row r="464" spans="1:7" ht="15">
      <c r="A464" s="109"/>
      <c r="B464" s="109"/>
      <c r="C464" s="109"/>
      <c r="D464" s="2"/>
      <c r="E464" s="2"/>
      <c r="F464" s="2"/>
      <c r="G464" s="2"/>
    </row>
    <row r="465" spans="1:7" ht="15">
      <c r="A465" s="109"/>
      <c r="B465" s="109"/>
      <c r="C465" s="109"/>
      <c r="D465" s="2"/>
      <c r="E465" s="2"/>
      <c r="F465" s="2"/>
      <c r="G465" s="2"/>
    </row>
  </sheetData>
  <sheetProtection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" top="1.54" bottom="0.3937007874015748" header="0.31496062992125984" footer="0"/>
  <pageSetup horizontalDpi="300" verticalDpi="300" orientation="portrait" paperSize="9" scale="80" r:id="rId1"/>
  <headerFooter>
    <oddHeader xml:space="preserve">&amp;LROMÂNIA
JUDEŢUL MUREŞ
CONSILIUL JUDEŢEAN MUREŞ&amp;C
PROGRAM DE INVESTITII 2015
&amp;RAnexa nr. 7/g la HCJM nr.        /2015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2015-11-18T11:05:24Z</cp:lastPrinted>
  <dcterms:created xsi:type="dcterms:W3CDTF">2015-05-19T11:11:39Z</dcterms:created>
  <dcterms:modified xsi:type="dcterms:W3CDTF">2015-11-25T13:49:34Z</dcterms:modified>
  <cp:category/>
  <cp:version/>
  <cp:contentType/>
  <cp:contentStatus/>
</cp:coreProperties>
</file>