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DG actualizat 2015" sheetId="1" r:id="rId1"/>
  </sheets>
  <definedNames/>
  <calcPr fullCalcOnLoad="1"/>
</workbook>
</file>

<file path=xl/sharedStrings.xml><?xml version="1.0" encoding="utf-8"?>
<sst xmlns="http://schemas.openxmlformats.org/spreadsheetml/2006/main" count="95" uniqueCount="91">
  <si>
    <t>SC  PROIECT S.R.L.  TG.MURES</t>
  </si>
  <si>
    <t>PROIECT NR.6704/2012</t>
  </si>
  <si>
    <t>privind cheltuielile necesare realizarii investiţiei:                               Instalatie de climatizare sediu administrativ</t>
  </si>
  <si>
    <t>REALIZAREA INSTALATIILOR DE CLIMATIZARE CU RACIRE DIRECTA, CU AGENT FRIGORIFIC CU VOLUM SI TEMPERATURA VARIABILE,
TIP VRF</t>
  </si>
  <si>
    <t>in mii lei/mii euro la cursul 31.01.2013</t>
  </si>
  <si>
    <t>lei/euro</t>
  </si>
  <si>
    <t>Nr. crt.</t>
  </si>
  <si>
    <t>Denumirea capitolelor si subcapitolelor de cheltuieli</t>
  </si>
  <si>
    <t>Valoare fara TVA</t>
  </si>
  <si>
    <t>TVA</t>
  </si>
  <si>
    <t>Valoare (incl.TVA)</t>
  </si>
  <si>
    <t>mii lei</t>
  </si>
  <si>
    <t>mii euro</t>
  </si>
  <si>
    <t>CAPITOLUL 1 
Cheltuieli pentru obtinerea si amenajarea terenului</t>
  </si>
  <si>
    <t>1.1.</t>
  </si>
  <si>
    <t>Obtinerea terenului</t>
  </si>
  <si>
    <t>1.2.</t>
  </si>
  <si>
    <t>Amenajarea terenului</t>
  </si>
  <si>
    <t>1.3.</t>
  </si>
  <si>
    <t>Amenaj.pt.prot. mediului si aducerea la starea  initiala</t>
  </si>
  <si>
    <t>TOTAL CAPITOL 1</t>
  </si>
  <si>
    <t>2.1.</t>
  </si>
  <si>
    <t>Cheltuieli pentru asigurarea utilitatilor necesare obiectivului</t>
  </si>
  <si>
    <t>TOTAL CAPITOL 2</t>
  </si>
  <si>
    <t>CAPITOLUL 3 
Cheltuieli pentru proiectare si asistenta tehnica</t>
  </si>
  <si>
    <t>3.1.</t>
  </si>
  <si>
    <t>Studii teren:</t>
  </si>
  <si>
    <t>3.2</t>
  </si>
  <si>
    <t>Taxe pentru obtinerea de avize, acorduri</t>
  </si>
  <si>
    <t>3.3</t>
  </si>
  <si>
    <t>3.4</t>
  </si>
  <si>
    <t xml:space="preserve">Organizarea procedurilor de 
achizitie </t>
  </si>
  <si>
    <t>3.5</t>
  </si>
  <si>
    <t>Consultanta</t>
  </si>
  <si>
    <t>3.6</t>
  </si>
  <si>
    <t>TOTAL CAPITOL 3</t>
  </si>
  <si>
    <t>CAPITOLUL 4 
Cheltuieli pentru investitia de baza</t>
  </si>
  <si>
    <t>4.1.</t>
  </si>
  <si>
    <t>reparatii constructii</t>
  </si>
  <si>
    <t>instalatii de climatizare</t>
  </si>
  <si>
    <t>instalatii de ventilare</t>
  </si>
  <si>
    <t>instalatii electrice</t>
  </si>
  <si>
    <t>instalatii de canalizare</t>
  </si>
  <si>
    <t>Total</t>
  </si>
  <si>
    <t>4.2.</t>
  </si>
  <si>
    <t>Montaj utilaj tehnologic</t>
  </si>
  <si>
    <t>4.2.1.</t>
  </si>
  <si>
    <t>utilaj climatizare</t>
  </si>
  <si>
    <t>4.2.2.</t>
  </si>
  <si>
    <t>utilaj ventilare</t>
  </si>
  <si>
    <t>Total subcap.4.2.</t>
  </si>
  <si>
    <t>Total subcap.4.1+4.2</t>
  </si>
  <si>
    <t>4.3.</t>
  </si>
  <si>
    <t>Utilaje, echipamente tehnologice si functionale cu montaj</t>
  </si>
  <si>
    <t>4.4.</t>
  </si>
  <si>
    <t>Utilaje si echipamente tehnologice fara montaj</t>
  </si>
  <si>
    <t>4.5.</t>
  </si>
  <si>
    <t>Dotari</t>
  </si>
  <si>
    <t>4.6.</t>
  </si>
  <si>
    <t>Active necorporale</t>
  </si>
  <si>
    <t>Total subcap.4.3+4.4+4.5+4.6</t>
  </si>
  <si>
    <t>TOTAL CAPITOL 4</t>
  </si>
  <si>
    <t>CAPITOLUL 5 
Alte cheltuieli</t>
  </si>
  <si>
    <t>5.1.</t>
  </si>
  <si>
    <t>5.1.1. Lucrari de constructii</t>
  </si>
  <si>
    <t>5.1.2. cheltuieli conexe organizarii de santier</t>
  </si>
  <si>
    <t>5.2.</t>
  </si>
  <si>
    <t>Comisioane, taxe si cote legale</t>
  </si>
  <si>
    <t>cota aferenta CSC 0,5%</t>
  </si>
  <si>
    <t>5.3.</t>
  </si>
  <si>
    <t>TOTAL CAPITOL 5</t>
  </si>
  <si>
    <t>TOTAL GENERAL</t>
  </si>
  <si>
    <t>CAPITOLUL 6 
Cheltuieli pentru probe tehnologice si teste de predare la beneficiar</t>
  </si>
  <si>
    <t>6.1</t>
  </si>
  <si>
    <t>Pregatirea personalului de exploatare</t>
  </si>
  <si>
    <t>6.2.</t>
  </si>
  <si>
    <t>Probe tehnologice si teste</t>
  </si>
  <si>
    <t>TOTAL CAPITOL 6</t>
  </si>
  <si>
    <t>din care: C+M</t>
  </si>
  <si>
    <t>BENEFICIAR:</t>
  </si>
  <si>
    <t>PROIECTANT:</t>
  </si>
  <si>
    <t>Organizare de santier</t>
  </si>
  <si>
    <r>
      <t xml:space="preserve">Instalatii electrice exterioare de alimentare forta </t>
    </r>
    <r>
      <rPr>
        <sz val="11"/>
        <rFont val="Times New Roman CE"/>
        <family val="0"/>
      </rPr>
      <t>(Aviz + taxa racordare)</t>
    </r>
  </si>
  <si>
    <r>
      <t xml:space="preserve">Proiectare </t>
    </r>
    <r>
      <rPr>
        <sz val="10"/>
        <rFont val="Arial"/>
        <family val="2"/>
      </rPr>
      <t>conform contract SC Proiect SRL</t>
    </r>
  </si>
  <si>
    <r>
      <t xml:space="preserve">Asistenta tehnica </t>
    </r>
    <r>
      <rPr>
        <sz val="10"/>
        <rFont val="Arial"/>
        <family val="2"/>
      </rPr>
      <t>conform contract SC GAAD SRL</t>
    </r>
  </si>
  <si>
    <r>
      <t xml:space="preserve">Constructii si instalatii </t>
    </r>
    <r>
      <rPr>
        <sz val="10"/>
        <rFont val="Arial"/>
        <family val="2"/>
      </rPr>
      <t>conform oferta CONSTRUCT MAPCOM</t>
    </r>
  </si>
  <si>
    <r>
      <t xml:space="preserve">cota aferente ISC </t>
    </r>
    <r>
      <rPr>
        <sz val="11"/>
        <rFont val="Times New Roman CE"/>
        <family val="0"/>
      </rPr>
      <t>0,7%</t>
    </r>
  </si>
  <si>
    <r>
      <t>Chelt.diverse si neprev.</t>
    </r>
    <r>
      <rPr>
        <sz val="10"/>
        <rFont val="Arial"/>
        <family val="2"/>
      </rPr>
      <t xml:space="preserve"> (contractat div si neprev + lucrari suplimentare + economiile rezultate)</t>
    </r>
  </si>
  <si>
    <r>
      <t>din care:</t>
    </r>
    <r>
      <rPr>
        <b/>
        <sz val="11"/>
        <rFont val="Times New Roman CE"/>
        <family val="1"/>
      </rPr>
      <t xml:space="preserve"> C+M</t>
    </r>
  </si>
  <si>
    <t>DEVIZ GENERAL ACTUALIZAT 2015</t>
  </si>
  <si>
    <t>CAPITOLUL 2 
Cheltuieli pentru asigurarea utilitatilor necesare obiectivului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</si>
</sst>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0"/>
    <numFmt numFmtId="165" formatCode="0.0000"/>
    <numFmt numFmtId="166" formatCode="#,##0.000;[Red]\-#,##0.000"/>
    <numFmt numFmtId="167" formatCode="&quot;Da&quot;;&quot;Da&quot;;&quot;Nu&quot;"/>
    <numFmt numFmtId="168" formatCode="&quot;Adevărat&quot;;&quot;Adevărat&quot;;&quot;Fals&quot;"/>
    <numFmt numFmtId="169" formatCode="&quot;Activat&quot;;&quot;Activat&quot;;&quot;Dezactivat&quot;"/>
    <numFmt numFmtId="170" formatCode="#,##0.000"/>
    <numFmt numFmtId="171" formatCode="#,##0.0000"/>
    <numFmt numFmtId="172" formatCode="0.000%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name val="Times New Roman CE"/>
      <family val="1"/>
    </font>
    <font>
      <b/>
      <sz val="16"/>
      <name val="Times New Roman CE"/>
      <family val="0"/>
    </font>
    <font>
      <b/>
      <sz val="12"/>
      <name val="Times New Roman CE"/>
      <family val="0"/>
    </font>
    <font>
      <b/>
      <sz val="11"/>
      <name val="Times New Roman CE"/>
      <family val="1"/>
    </font>
    <font>
      <b/>
      <sz val="13"/>
      <name val="Times New Roman CE"/>
      <family val="1"/>
    </font>
    <font>
      <b/>
      <i/>
      <sz val="11"/>
      <name val="Times New Roman CE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22" fillId="0" borderId="0" xfId="0" applyFont="1" applyFill="1" applyAlignment="1">
      <alignment horizontal="right" vertical="top"/>
    </xf>
    <xf numFmtId="164" fontId="23" fillId="0" borderId="1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164" fontId="27" fillId="0" borderId="0" xfId="0" applyNumberFormat="1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center"/>
    </xf>
    <xf numFmtId="164" fontId="2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28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164" fontId="25" fillId="0" borderId="13" xfId="0" applyNumberFormat="1" applyFont="1" applyFill="1" applyBorder="1" applyAlignment="1">
      <alignment/>
    </xf>
    <xf numFmtId="164" fontId="25" fillId="0" borderId="11" xfId="0" applyNumberFormat="1" applyFont="1" applyFill="1" applyBorder="1" applyAlignment="1">
      <alignment/>
    </xf>
    <xf numFmtId="164" fontId="25" fillId="0" borderId="11" xfId="0" applyNumberFormat="1" applyFont="1" applyFill="1" applyBorder="1" applyAlignment="1">
      <alignment/>
    </xf>
    <xf numFmtId="164" fontId="25" fillId="0" borderId="14" xfId="0" applyNumberFormat="1" applyFont="1" applyFill="1" applyBorder="1" applyAlignment="1">
      <alignment/>
    </xf>
    <xf numFmtId="164" fontId="25" fillId="0" borderId="15" xfId="0" applyNumberFormat="1" applyFont="1" applyFill="1" applyBorder="1" applyAlignment="1">
      <alignment/>
    </xf>
    <xf numFmtId="164" fontId="25" fillId="0" borderId="10" xfId="0" applyNumberFormat="1" applyFont="1" applyFill="1" applyBorder="1" applyAlignment="1">
      <alignment horizontal="left" vertical="justify"/>
    </xf>
    <xf numFmtId="164" fontId="25" fillId="0" borderId="10" xfId="0" applyNumberFormat="1" applyFont="1" applyFill="1" applyBorder="1" applyAlignment="1">
      <alignment/>
    </xf>
    <xf numFmtId="164" fontId="25" fillId="0" borderId="12" xfId="0" applyNumberFormat="1" applyFont="1" applyFill="1" applyBorder="1" applyAlignment="1">
      <alignment/>
    </xf>
    <xf numFmtId="164" fontId="25" fillId="0" borderId="15" xfId="0" applyNumberFormat="1" applyFont="1" applyFill="1" applyBorder="1" applyAlignment="1">
      <alignment vertical="top"/>
    </xf>
    <xf numFmtId="164" fontId="31" fillId="0" borderId="16" xfId="0" applyNumberFormat="1" applyFont="1" applyFill="1" applyBorder="1" applyAlignment="1">
      <alignment/>
    </xf>
    <xf numFmtId="164" fontId="30" fillId="0" borderId="16" xfId="0" applyNumberFormat="1" applyFont="1" applyFill="1" applyBorder="1" applyAlignment="1">
      <alignment/>
    </xf>
    <xf numFmtId="164" fontId="31" fillId="0" borderId="17" xfId="0" applyNumberFormat="1" applyFont="1" applyFill="1" applyBorder="1" applyAlignment="1">
      <alignment/>
    </xf>
    <xf numFmtId="164" fontId="25" fillId="0" borderId="13" xfId="0" applyNumberFormat="1" applyFont="1" applyFill="1" applyBorder="1" applyAlignment="1">
      <alignment horizontal="left" vertical="justify"/>
    </xf>
    <xf numFmtId="164" fontId="25" fillId="0" borderId="18" xfId="0" applyNumberFormat="1" applyFont="1" applyFill="1" applyBorder="1" applyAlignment="1">
      <alignment horizontal="left" vertical="justify"/>
    </xf>
    <xf numFmtId="164" fontId="25" fillId="0" borderId="10" xfId="0" applyNumberFormat="1" applyFont="1" applyFill="1" applyBorder="1" applyAlignment="1">
      <alignment wrapText="1"/>
    </xf>
    <xf numFmtId="164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164" fontId="30" fillId="0" borderId="19" xfId="0" applyNumberFormat="1" applyFont="1" applyFill="1" applyBorder="1" applyAlignment="1">
      <alignment/>
    </xf>
    <xf numFmtId="164" fontId="30" fillId="0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64" fontId="0" fillId="0" borderId="23" xfId="0" applyNumberFormat="1" applyFont="1" applyFill="1" applyBorder="1" applyAlignment="1">
      <alignment/>
    </xf>
    <xf numFmtId="164" fontId="0" fillId="0" borderId="24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164" fontId="0" fillId="0" borderId="11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64" fontId="0" fillId="0" borderId="12" xfId="0" applyNumberFormat="1" applyFont="1" applyFill="1" applyBorder="1" applyAlignment="1">
      <alignment/>
    </xf>
    <xf numFmtId="49" fontId="25" fillId="0" borderId="15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164" fontId="25" fillId="0" borderId="10" xfId="0" applyNumberFormat="1" applyFont="1" applyFill="1" applyBorder="1" applyAlignment="1">
      <alignment/>
    </xf>
    <xf numFmtId="164" fontId="25" fillId="0" borderId="12" xfId="0" applyNumberFormat="1" applyFont="1" applyFill="1" applyBorder="1" applyAlignment="1">
      <alignment/>
    </xf>
    <xf numFmtId="164" fontId="23" fillId="0" borderId="12" xfId="0" applyNumberFormat="1" applyFont="1" applyFill="1" applyBorder="1" applyAlignment="1">
      <alignment/>
    </xf>
    <xf numFmtId="164" fontId="31" fillId="0" borderId="10" xfId="0" applyNumberFormat="1" applyFont="1" applyFill="1" applyBorder="1" applyAlignment="1">
      <alignment horizontal="right"/>
    </xf>
    <xf numFmtId="164" fontId="30" fillId="0" borderId="10" xfId="0" applyNumberFormat="1" applyFont="1" applyFill="1" applyBorder="1" applyAlignment="1">
      <alignment/>
    </xf>
    <xf numFmtId="164" fontId="30" fillId="0" borderId="12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25" fillId="0" borderId="25" xfId="0" applyNumberFormat="1" applyFont="1" applyFill="1" applyBorder="1" applyAlignment="1">
      <alignment horizontal="left" vertical="justify" wrapText="1"/>
    </xf>
    <xf numFmtId="164" fontId="25" fillId="0" borderId="10" xfId="0" applyNumberFormat="1" applyFont="1" applyFill="1" applyBorder="1" applyAlignment="1">
      <alignment horizontal="right" wrapText="1"/>
    </xf>
    <xf numFmtId="164" fontId="25" fillId="0" borderId="10" xfId="42" applyNumberFormat="1" applyFont="1" applyFill="1" applyBorder="1" applyAlignment="1">
      <alignment/>
    </xf>
    <xf numFmtId="164" fontId="30" fillId="0" borderId="16" xfId="0" applyNumberFormat="1" applyFont="1" applyFill="1" applyBorder="1" applyAlignment="1">
      <alignment/>
    </xf>
    <xf numFmtId="164" fontId="30" fillId="0" borderId="17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25" fillId="0" borderId="11" xfId="42" applyNumberFormat="1" applyFont="1" applyFill="1" applyBorder="1" applyAlignment="1">
      <alignment/>
    </xf>
    <xf numFmtId="164" fontId="25" fillId="0" borderId="14" xfId="0" applyNumberFormat="1" applyFont="1" applyFill="1" applyBorder="1" applyAlignment="1">
      <alignment/>
    </xf>
    <xf numFmtId="164" fontId="25" fillId="0" borderId="15" xfId="0" applyNumberFormat="1" applyFont="1" applyFill="1" applyBorder="1" applyAlignment="1">
      <alignment horizontal="left" vertical="justify"/>
    </xf>
    <xf numFmtId="164" fontId="0" fillId="0" borderId="10" xfId="0" applyNumberFormat="1" applyFont="1" applyFill="1" applyBorder="1" applyAlignment="1">
      <alignment horizontal="left" vertical="justify"/>
    </xf>
    <xf numFmtId="164" fontId="25" fillId="0" borderId="10" xfId="42" applyNumberFormat="1" applyFont="1" applyFill="1" applyBorder="1" applyAlignment="1">
      <alignment horizontal="right"/>
    </xf>
    <xf numFmtId="164" fontId="25" fillId="0" borderId="10" xfId="0" applyNumberFormat="1" applyFont="1" applyFill="1" applyBorder="1" applyAlignment="1">
      <alignment horizontal="right"/>
    </xf>
    <xf numFmtId="164" fontId="23" fillId="0" borderId="10" xfId="0" applyNumberFormat="1" applyFont="1" applyFill="1" applyBorder="1" applyAlignment="1">
      <alignment horizontal="right"/>
    </xf>
    <xf numFmtId="164" fontId="25" fillId="0" borderId="12" xfId="0" applyNumberFormat="1" applyFont="1" applyFill="1" applyBorder="1" applyAlignment="1">
      <alignment horizontal="right"/>
    </xf>
    <xf numFmtId="164" fontId="25" fillId="0" borderId="26" xfId="0" applyNumberFormat="1" applyFont="1" applyFill="1" applyBorder="1" applyAlignment="1">
      <alignment/>
    </xf>
    <xf numFmtId="164" fontId="30" fillId="0" borderId="16" xfId="0" applyNumberFormat="1" applyFont="1" applyFill="1" applyBorder="1" applyAlignment="1">
      <alignment horizontal="right"/>
    </xf>
    <xf numFmtId="164" fontId="31" fillId="0" borderId="16" xfId="0" applyNumberFormat="1" applyFont="1" applyFill="1" applyBorder="1" applyAlignment="1">
      <alignment horizontal="right" vertical="justify" readingOrder="1"/>
    </xf>
    <xf numFmtId="164" fontId="25" fillId="0" borderId="27" xfId="0" applyNumberFormat="1" applyFont="1" applyFill="1" applyBorder="1" applyAlignment="1">
      <alignment/>
    </xf>
    <xf numFmtId="164" fontId="28" fillId="0" borderId="28" xfId="0" applyNumberFormat="1" applyFont="1" applyFill="1" applyBorder="1" applyAlignment="1">
      <alignment/>
    </xf>
    <xf numFmtId="164" fontId="32" fillId="0" borderId="28" xfId="0" applyNumberFormat="1" applyFont="1" applyFill="1" applyBorder="1" applyAlignment="1">
      <alignment horizontal="right" readingOrder="1"/>
    </xf>
    <xf numFmtId="164" fontId="28" fillId="0" borderId="28" xfId="0" applyNumberFormat="1" applyFont="1" applyFill="1" applyBorder="1" applyAlignment="1">
      <alignment readingOrder="1"/>
    </xf>
    <xf numFmtId="164" fontId="32" fillId="0" borderId="29" xfId="0" applyNumberFormat="1" applyFont="1" applyFill="1" applyBorder="1" applyAlignment="1">
      <alignment/>
    </xf>
    <xf numFmtId="164" fontId="31" fillId="0" borderId="10" xfId="0" applyNumberFormat="1" applyFont="1" applyFill="1" applyBorder="1" applyAlignment="1">
      <alignment horizontal="right" vertical="justify" readingOrder="1"/>
    </xf>
    <xf numFmtId="164" fontId="30" fillId="0" borderId="10" xfId="0" applyNumberFormat="1" applyFont="1" applyFill="1" applyBorder="1" applyAlignment="1">
      <alignment/>
    </xf>
    <xf numFmtId="164" fontId="30" fillId="0" borderId="12" xfId="0" applyNumberFormat="1" applyFont="1" applyFill="1" applyBorder="1" applyAlignment="1">
      <alignment/>
    </xf>
    <xf numFmtId="164" fontId="25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Continuous"/>
    </xf>
    <xf numFmtId="164" fontId="0" fillId="0" borderId="31" xfId="0" applyNumberFormat="1" applyFont="1" applyFill="1" applyBorder="1" applyAlignment="1">
      <alignment horizontal="centerContinuous"/>
    </xf>
    <xf numFmtId="164" fontId="0" fillId="0" borderId="32" xfId="0" applyNumberFormat="1" applyFont="1" applyFill="1" applyBorder="1" applyAlignment="1">
      <alignment horizontal="centerContinuous"/>
    </xf>
    <xf numFmtId="164" fontId="25" fillId="0" borderId="13" xfId="0" applyNumberFormat="1" applyFont="1" applyFill="1" applyBorder="1" applyAlignment="1">
      <alignment vertical="top"/>
    </xf>
    <xf numFmtId="164" fontId="25" fillId="0" borderId="11" xfId="0" applyNumberFormat="1" applyFont="1" applyFill="1" applyBorder="1" applyAlignment="1">
      <alignment horizontal="left" vertical="justify"/>
    </xf>
    <xf numFmtId="164" fontId="23" fillId="0" borderId="11" xfId="0" applyNumberFormat="1" applyFont="1" applyFill="1" applyBorder="1" applyAlignment="1">
      <alignment/>
    </xf>
    <xf numFmtId="164" fontId="23" fillId="0" borderId="14" xfId="0" applyNumberFormat="1" applyFont="1" applyFill="1" applyBorder="1" applyAlignment="1">
      <alignment/>
    </xf>
    <xf numFmtId="164" fontId="30" fillId="0" borderId="10" xfId="0" applyNumberFormat="1" applyFont="1" applyFill="1" applyBorder="1" applyAlignment="1">
      <alignment horizontal="right"/>
    </xf>
    <xf numFmtId="164" fontId="31" fillId="0" borderId="10" xfId="0" applyNumberFormat="1" applyFont="1" applyFill="1" applyBorder="1" applyAlignment="1">
      <alignment/>
    </xf>
    <xf numFmtId="164" fontId="31" fillId="0" borderId="12" xfId="0" applyNumberFormat="1" applyFont="1" applyFill="1" applyBorder="1" applyAlignment="1">
      <alignment/>
    </xf>
    <xf numFmtId="164" fontId="28" fillId="0" borderId="10" xfId="0" applyNumberFormat="1" applyFont="1" applyFill="1" applyBorder="1" applyAlignment="1">
      <alignment/>
    </xf>
    <xf numFmtId="164" fontId="32" fillId="0" borderId="10" xfId="0" applyNumberFormat="1" applyFont="1" applyFill="1" applyBorder="1" applyAlignment="1">
      <alignment horizontal="right" readingOrder="1"/>
    </xf>
    <xf numFmtId="164" fontId="28" fillId="0" borderId="10" xfId="0" applyNumberFormat="1" applyFont="1" applyFill="1" applyBorder="1" applyAlignment="1">
      <alignment readingOrder="1"/>
    </xf>
    <xf numFmtId="164" fontId="32" fillId="0" borderId="10" xfId="0" applyNumberFormat="1" applyFont="1" applyFill="1" applyBorder="1" applyAlignment="1">
      <alignment/>
    </xf>
    <xf numFmtId="164" fontId="32" fillId="0" borderId="12" xfId="0" applyNumberFormat="1" applyFont="1" applyFill="1" applyBorder="1" applyAlignment="1">
      <alignment/>
    </xf>
    <xf numFmtId="164" fontId="28" fillId="0" borderId="16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Continuous"/>
    </xf>
    <xf numFmtId="164" fontId="25" fillId="0" borderId="0" xfId="0" applyNumberFormat="1" applyFont="1" applyFill="1" applyBorder="1" applyAlignment="1">
      <alignment horizontal="centerContinuous"/>
    </xf>
    <xf numFmtId="0" fontId="0" fillId="0" borderId="27" xfId="0" applyFont="1" applyFill="1" applyBorder="1" applyAlignment="1">
      <alignment/>
    </xf>
    <xf numFmtId="164" fontId="29" fillId="0" borderId="33" xfId="0" applyNumberFormat="1" applyFont="1" applyFill="1" applyBorder="1" applyAlignment="1">
      <alignment horizontal="center" vertical="center" wrapText="1"/>
    </xf>
    <xf numFmtId="164" fontId="29" fillId="0" borderId="0" xfId="0" applyNumberFormat="1" applyFont="1" applyFill="1" applyBorder="1" applyAlignment="1">
      <alignment horizontal="center" vertical="center"/>
    </xf>
    <xf numFmtId="164" fontId="29" fillId="0" borderId="21" xfId="0" applyNumberFormat="1" applyFont="1" applyFill="1" applyBorder="1" applyAlignment="1">
      <alignment horizontal="center" vertical="center"/>
    </xf>
    <xf numFmtId="164" fontId="25" fillId="0" borderId="25" xfId="0" applyNumberFormat="1" applyFont="1" applyFill="1" applyBorder="1" applyAlignment="1">
      <alignment horizontal="left"/>
    </xf>
    <xf numFmtId="164" fontId="25" fillId="0" borderId="34" xfId="0" applyNumberFormat="1" applyFont="1" applyFill="1" applyBorder="1" applyAlignment="1">
      <alignment horizontal="left"/>
    </xf>
    <xf numFmtId="164" fontId="25" fillId="0" borderId="35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164" fontId="29" fillId="0" borderId="33" xfId="0" applyNumberFormat="1" applyFont="1" applyFill="1" applyBorder="1" applyAlignment="1">
      <alignment horizontal="center" vertical="justify"/>
    </xf>
    <xf numFmtId="164" fontId="29" fillId="0" borderId="0" xfId="0" applyNumberFormat="1" applyFont="1" applyFill="1" applyBorder="1" applyAlignment="1">
      <alignment horizontal="center" vertical="justify"/>
    </xf>
    <xf numFmtId="164" fontId="29" fillId="0" borderId="21" xfId="0" applyNumberFormat="1" applyFont="1" applyFill="1" applyBorder="1" applyAlignment="1">
      <alignment horizontal="center" vertical="justify"/>
    </xf>
    <xf numFmtId="164" fontId="30" fillId="0" borderId="36" xfId="0" applyNumberFormat="1" applyFont="1" applyFill="1" applyBorder="1" applyAlignment="1">
      <alignment horizontal="right"/>
    </xf>
    <xf numFmtId="0" fontId="0" fillId="0" borderId="37" xfId="0" applyFont="1" applyFill="1" applyBorder="1" applyAlignment="1">
      <alignment/>
    </xf>
    <xf numFmtId="164" fontId="30" fillId="0" borderId="38" xfId="0" applyNumberFormat="1" applyFont="1" applyFill="1" applyBorder="1" applyAlignment="1">
      <alignment horizontal="center"/>
    </xf>
    <xf numFmtId="0" fontId="0" fillId="0" borderId="39" xfId="0" applyFont="1" applyFill="1" applyBorder="1" applyAlignment="1">
      <alignment/>
    </xf>
    <xf numFmtId="164" fontId="29" fillId="0" borderId="33" xfId="59" applyNumberFormat="1" applyFont="1" applyFill="1" applyBorder="1" applyAlignment="1">
      <alignment horizontal="left" vertical="justify"/>
    </xf>
    <xf numFmtId="164" fontId="29" fillId="0" borderId="0" xfId="59" applyNumberFormat="1" applyFont="1" applyFill="1" applyBorder="1" applyAlignment="1">
      <alignment horizontal="left" vertical="justify"/>
    </xf>
    <xf numFmtId="164" fontId="29" fillId="0" borderId="21" xfId="59" applyNumberFormat="1" applyFont="1" applyFill="1" applyBorder="1" applyAlignment="1">
      <alignment horizontal="left" vertical="justify"/>
    </xf>
    <xf numFmtId="0" fontId="0" fillId="0" borderId="28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29" fillId="0" borderId="40" xfId="0" applyFont="1" applyFill="1" applyBorder="1" applyAlignment="1">
      <alignment horizontal="center" vertical="center" wrapText="1"/>
    </xf>
    <xf numFmtId="0" fontId="29" fillId="0" borderId="41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30" fillId="0" borderId="36" xfId="0" applyFont="1" applyFill="1" applyBorder="1" applyAlignment="1">
      <alignment horizontal="right"/>
    </xf>
    <xf numFmtId="44" fontId="28" fillId="0" borderId="11" xfId="44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wrapText="1"/>
    </xf>
    <xf numFmtId="0" fontId="28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horizontal="left" vertical="top" wrapText="1"/>
    </xf>
    <xf numFmtId="0" fontId="3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/>
    </xf>
    <xf numFmtId="164" fontId="30" fillId="0" borderId="3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" fontId="25" fillId="0" borderId="45" xfId="0" applyNumberFormat="1" applyFont="1" applyFill="1" applyBorder="1" applyAlignment="1">
      <alignment horizontal="center" vertical="justify"/>
    </xf>
    <xf numFmtId="16" fontId="25" fillId="0" borderId="46" xfId="0" applyNumberFormat="1" applyFont="1" applyFill="1" applyBorder="1" applyAlignment="1">
      <alignment horizontal="center" vertical="justify"/>
    </xf>
    <xf numFmtId="16" fontId="25" fillId="0" borderId="47" xfId="0" applyNumberFormat="1" applyFont="1" applyFill="1" applyBorder="1" applyAlignment="1">
      <alignment horizontal="center" vertical="justify"/>
    </xf>
    <xf numFmtId="164" fontId="25" fillId="0" borderId="43" xfId="0" applyNumberFormat="1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29" fillId="0" borderId="49" xfId="0" applyFont="1" applyFill="1" applyBorder="1" applyAlignment="1">
      <alignment horizontal="center" vertical="center" wrapText="1"/>
    </xf>
    <xf numFmtId="0" fontId="29" fillId="0" borderId="50" xfId="0" applyFont="1" applyFill="1" applyBorder="1" applyAlignment="1">
      <alignment horizontal="center" vertical="center"/>
    </xf>
    <xf numFmtId="0" fontId="29" fillId="0" borderId="51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40">
      <selection activeCell="A15" sqref="A15:G15"/>
    </sheetView>
  </sheetViews>
  <sheetFormatPr defaultColWidth="9.140625" defaultRowHeight="12.75"/>
  <cols>
    <col min="1" max="1" width="5.57421875" style="14" customWidth="1"/>
    <col min="2" max="2" width="33.28125" style="14" customWidth="1"/>
    <col min="3" max="4" width="10.7109375" style="70" customWidth="1"/>
    <col min="5" max="7" width="10.7109375" style="14" customWidth="1"/>
    <col min="8" max="8" width="20.28125" style="70" customWidth="1"/>
    <col min="9" max="9" width="33.421875" style="14" customWidth="1"/>
    <col min="10" max="16384" width="9.140625" style="14" customWidth="1"/>
  </cols>
  <sheetData>
    <row r="1" spans="1:8" s="5" customFormat="1" ht="12.75">
      <c r="A1" s="152" t="s">
        <v>0</v>
      </c>
      <c r="B1" s="152"/>
      <c r="C1" s="3"/>
      <c r="D1" s="3"/>
      <c r="E1" s="152" t="s">
        <v>1</v>
      </c>
      <c r="F1" s="152"/>
      <c r="G1" s="152"/>
      <c r="H1" s="4"/>
    </row>
    <row r="2" spans="1:8" s="9" customFormat="1" ht="39.75" customHeight="1">
      <c r="A2" s="144" t="s">
        <v>89</v>
      </c>
      <c r="B2" s="145"/>
      <c r="C2" s="145"/>
      <c r="D2" s="145"/>
      <c r="E2" s="145"/>
      <c r="F2" s="145"/>
      <c r="G2" s="145"/>
      <c r="H2" s="8"/>
    </row>
    <row r="3" spans="1:8" s="9" customFormat="1" ht="18.75" customHeight="1">
      <c r="A3" s="6"/>
      <c r="B3" s="7"/>
      <c r="C3" s="7"/>
      <c r="D3" s="7"/>
      <c r="E3" s="7"/>
      <c r="F3" s="7"/>
      <c r="G3" s="7"/>
      <c r="H3" s="8"/>
    </row>
    <row r="4" spans="1:8" s="11" customFormat="1" ht="43.5" customHeight="1">
      <c r="A4" s="146" t="s">
        <v>2</v>
      </c>
      <c r="B4" s="146"/>
      <c r="C4" s="146"/>
      <c r="D4" s="146"/>
      <c r="E4" s="146"/>
      <c r="F4" s="146"/>
      <c r="G4" s="146"/>
      <c r="H4" s="10"/>
    </row>
    <row r="5" spans="1:8" s="11" customFormat="1" ht="76.5" customHeight="1">
      <c r="A5" s="138" t="s">
        <v>3</v>
      </c>
      <c r="B5" s="139"/>
      <c r="C5" s="139"/>
      <c r="D5" s="139"/>
      <c r="E5" s="139"/>
      <c r="F5" s="139"/>
      <c r="G5" s="139"/>
      <c r="H5" s="10"/>
    </row>
    <row r="6" spans="1:8" s="9" customFormat="1" ht="35.25" customHeight="1" thickBot="1">
      <c r="A6" s="147" t="s">
        <v>4</v>
      </c>
      <c r="B6" s="147"/>
      <c r="C6" s="147"/>
      <c r="D6" s="1">
        <v>4.3828</v>
      </c>
      <c r="E6" s="148" t="s">
        <v>5</v>
      </c>
      <c r="F6" s="148"/>
      <c r="G6" s="148"/>
      <c r="H6" s="8"/>
    </row>
    <row r="7" spans="1:8" ht="58.5" customHeight="1">
      <c r="A7" s="142" t="s">
        <v>6</v>
      </c>
      <c r="B7" s="140" t="s">
        <v>7</v>
      </c>
      <c r="C7" s="135" t="s">
        <v>8</v>
      </c>
      <c r="D7" s="135"/>
      <c r="E7" s="12" t="s">
        <v>9</v>
      </c>
      <c r="F7" s="136" t="s">
        <v>10</v>
      </c>
      <c r="G7" s="137"/>
      <c r="H7" s="13"/>
    </row>
    <row r="8" spans="1:8" ht="15">
      <c r="A8" s="143"/>
      <c r="B8" s="141"/>
      <c r="C8" s="15" t="s">
        <v>11</v>
      </c>
      <c r="D8" s="15" t="s">
        <v>12</v>
      </c>
      <c r="E8" s="16" t="s">
        <v>11</v>
      </c>
      <c r="F8" s="16" t="s">
        <v>11</v>
      </c>
      <c r="G8" s="17" t="s">
        <v>12</v>
      </c>
      <c r="H8" s="13"/>
    </row>
    <row r="9" spans="1:8" ht="15" hidden="1">
      <c r="A9" s="153"/>
      <c r="B9" s="154"/>
      <c r="C9" s="154"/>
      <c r="D9" s="154"/>
      <c r="E9" s="154"/>
      <c r="F9" s="154"/>
      <c r="G9" s="155"/>
      <c r="H9" s="13"/>
    </row>
    <row r="10" spans="1:8" ht="54.75" customHeight="1" thickBot="1">
      <c r="A10" s="162" t="s">
        <v>13</v>
      </c>
      <c r="B10" s="163"/>
      <c r="C10" s="163"/>
      <c r="D10" s="163"/>
      <c r="E10" s="163"/>
      <c r="F10" s="163"/>
      <c r="G10" s="164"/>
      <c r="H10" s="13"/>
    </row>
    <row r="11" spans="1:8" ht="15">
      <c r="A11" s="18" t="s">
        <v>14</v>
      </c>
      <c r="B11" s="19" t="s">
        <v>15</v>
      </c>
      <c r="C11" s="20">
        <v>0</v>
      </c>
      <c r="D11" s="20">
        <f>C11/D$6</f>
        <v>0</v>
      </c>
      <c r="E11" s="20">
        <f>C11*24/100</f>
        <v>0</v>
      </c>
      <c r="F11" s="20">
        <f>C11*1.24</f>
        <v>0</v>
      </c>
      <c r="G11" s="21">
        <f>F11/D$6</f>
        <v>0</v>
      </c>
      <c r="H11" s="13"/>
    </row>
    <row r="12" spans="1:8" ht="15">
      <c r="A12" s="22" t="s">
        <v>16</v>
      </c>
      <c r="B12" s="23" t="s">
        <v>17</v>
      </c>
      <c r="C12" s="2">
        <f>SUM(C6:C11)</f>
        <v>0</v>
      </c>
      <c r="D12" s="24">
        <f>C12/D$6</f>
        <v>0</v>
      </c>
      <c r="E12" s="2">
        <f>C12*24/100</f>
        <v>0</v>
      </c>
      <c r="F12" s="2">
        <f>C12*1.24</f>
        <v>0</v>
      </c>
      <c r="G12" s="25">
        <f>F12/D$6</f>
        <v>0</v>
      </c>
      <c r="H12" s="13"/>
    </row>
    <row r="13" spans="1:8" ht="15.75" customHeight="1">
      <c r="A13" s="26" t="s">
        <v>18</v>
      </c>
      <c r="B13" s="23" t="s">
        <v>19</v>
      </c>
      <c r="C13" s="2">
        <f>SUM(C7:C12)</f>
        <v>0</v>
      </c>
      <c r="D13" s="24">
        <f>C13/D$6</f>
        <v>0</v>
      </c>
      <c r="E13" s="2">
        <f>C13*24/100</f>
        <v>0</v>
      </c>
      <c r="F13" s="2">
        <f>C13*1.24</f>
        <v>0</v>
      </c>
      <c r="G13" s="25">
        <f>F13/D$6</f>
        <v>0</v>
      </c>
      <c r="H13" s="13"/>
    </row>
    <row r="14" spans="1:8" ht="15.75" thickBot="1">
      <c r="A14" s="151" t="s">
        <v>20</v>
      </c>
      <c r="B14" s="150"/>
      <c r="C14" s="27">
        <f>C11+C12+C13</f>
        <v>0</v>
      </c>
      <c r="D14" s="28">
        <f>C14/D$6</f>
        <v>0</v>
      </c>
      <c r="E14" s="27">
        <f>C14*24/100</f>
        <v>0</v>
      </c>
      <c r="F14" s="27">
        <f>C14*1.24</f>
        <v>0</v>
      </c>
      <c r="G14" s="29">
        <f>F14/D$6</f>
        <v>0</v>
      </c>
      <c r="H14" s="13"/>
    </row>
    <row r="15" spans="1:8" ht="46.5" customHeight="1" thickBot="1">
      <c r="A15" s="112" t="s">
        <v>90</v>
      </c>
      <c r="B15" s="113"/>
      <c r="C15" s="113"/>
      <c r="D15" s="113"/>
      <c r="E15" s="113"/>
      <c r="F15" s="113"/>
      <c r="G15" s="114"/>
      <c r="H15" s="13"/>
    </row>
    <row r="16" spans="1:8" ht="15">
      <c r="A16" s="30" t="s">
        <v>21</v>
      </c>
      <c r="B16" s="156" t="s">
        <v>22</v>
      </c>
      <c r="C16" s="157"/>
      <c r="D16" s="157"/>
      <c r="E16" s="157"/>
      <c r="F16" s="157"/>
      <c r="G16" s="158"/>
      <c r="H16" s="13"/>
    </row>
    <row r="17" spans="1:8" ht="45">
      <c r="A17" s="31"/>
      <c r="B17" s="32" t="s">
        <v>82</v>
      </c>
      <c r="C17" s="33">
        <f>16.50062+0.14662</f>
        <v>16.64724</v>
      </c>
      <c r="D17" s="24">
        <f>C17/D$6</f>
        <v>3.79831158163731</v>
      </c>
      <c r="E17" s="34">
        <f>C17*24%</f>
        <v>3.9953376</v>
      </c>
      <c r="F17" s="34">
        <f>C17+E17</f>
        <v>20.6425776</v>
      </c>
      <c r="G17" s="35">
        <f>F17/D$6</f>
        <v>4.709906361230264</v>
      </c>
      <c r="H17" s="13"/>
    </row>
    <row r="18" spans="1:8" ht="15.75" thickBot="1">
      <c r="A18" s="149" t="s">
        <v>23</v>
      </c>
      <c r="B18" s="150"/>
      <c r="C18" s="28">
        <f>SUM(C17)</f>
        <v>16.64724</v>
      </c>
      <c r="D18" s="36">
        <f>C18/D$6</f>
        <v>3.79831158163731</v>
      </c>
      <c r="E18" s="28">
        <f>C18*24%</f>
        <v>3.9953376</v>
      </c>
      <c r="F18" s="28">
        <f>C18*1.24</f>
        <v>20.6425776</v>
      </c>
      <c r="G18" s="37">
        <f>F18/D$6</f>
        <v>4.709906361230264</v>
      </c>
      <c r="H18" s="13"/>
    </row>
    <row r="19" spans="1:8" ht="46.5" customHeight="1" thickBot="1">
      <c r="A19" s="159" t="s">
        <v>24</v>
      </c>
      <c r="B19" s="160"/>
      <c r="C19" s="160"/>
      <c r="D19" s="160"/>
      <c r="E19" s="160"/>
      <c r="F19" s="160"/>
      <c r="G19" s="161"/>
      <c r="H19" s="13"/>
    </row>
    <row r="20" spans="1:8" ht="15.75" hidden="1" thickBot="1">
      <c r="A20" s="38"/>
      <c r="B20" s="39"/>
      <c r="C20" s="40"/>
      <c r="D20" s="40"/>
      <c r="E20" s="41"/>
      <c r="F20" s="41"/>
      <c r="G20" s="42"/>
      <c r="H20" s="13"/>
    </row>
    <row r="21" spans="1:8" ht="15.75" thickBot="1">
      <c r="A21" s="43" t="s">
        <v>25</v>
      </c>
      <c r="B21" s="44" t="s">
        <v>26</v>
      </c>
      <c r="C21" s="45">
        <v>0</v>
      </c>
      <c r="D21" s="45">
        <f aca="true" t="shared" si="0" ref="D21:D27">C21/D$6</f>
        <v>0</v>
      </c>
      <c r="E21" s="45">
        <f>C21*24%</f>
        <v>0</v>
      </c>
      <c r="F21" s="45">
        <f>C21*1.24</f>
        <v>0</v>
      </c>
      <c r="G21" s="46">
        <f aca="true" t="shared" si="1" ref="G21:G27">F21/D$6</f>
        <v>0</v>
      </c>
      <c r="H21" s="13"/>
    </row>
    <row r="22" spans="1:8" ht="28.5" customHeight="1">
      <c r="A22" s="47" t="s">
        <v>27</v>
      </c>
      <c r="B22" s="48" t="s">
        <v>28</v>
      </c>
      <c r="C22" s="49">
        <v>1</v>
      </c>
      <c r="D22" s="49">
        <f t="shared" si="0"/>
        <v>0.2281646436068267</v>
      </c>
      <c r="E22" s="49">
        <v>0</v>
      </c>
      <c r="F22" s="49">
        <f>C22</f>
        <v>1</v>
      </c>
      <c r="G22" s="50">
        <f t="shared" si="1"/>
        <v>0.2281646436068267</v>
      </c>
      <c r="H22" s="13"/>
    </row>
    <row r="23" spans="1:8" ht="28.5" customHeight="1">
      <c r="A23" s="51" t="s">
        <v>29</v>
      </c>
      <c r="B23" s="52" t="s">
        <v>83</v>
      </c>
      <c r="C23" s="33">
        <f>64.75</f>
        <v>64.75</v>
      </c>
      <c r="D23" s="33">
        <f t="shared" si="0"/>
        <v>14.773660673542029</v>
      </c>
      <c r="E23" s="33">
        <f>C23*24%</f>
        <v>15.54</v>
      </c>
      <c r="F23" s="33">
        <f>C23+E23</f>
        <v>80.28999999999999</v>
      </c>
      <c r="G23" s="53">
        <f t="shared" si="1"/>
        <v>18.319339235192114</v>
      </c>
      <c r="H23" s="13"/>
    </row>
    <row r="24" spans="1:8" ht="29.25" customHeight="1">
      <c r="A24" s="51" t="s">
        <v>30</v>
      </c>
      <c r="B24" s="52" t="s">
        <v>31</v>
      </c>
      <c r="C24" s="33">
        <v>0</v>
      </c>
      <c r="D24" s="33">
        <f t="shared" si="0"/>
        <v>0</v>
      </c>
      <c r="E24" s="33">
        <f>C24*24%</f>
        <v>0</v>
      </c>
      <c r="F24" s="33">
        <f>C24*1.24</f>
        <v>0</v>
      </c>
      <c r="G24" s="53">
        <f t="shared" si="1"/>
        <v>0</v>
      </c>
      <c r="H24" s="13"/>
    </row>
    <row r="25" spans="1:8" ht="15">
      <c r="A25" s="54" t="s">
        <v>32</v>
      </c>
      <c r="B25" s="55" t="s">
        <v>33</v>
      </c>
      <c r="C25" s="34">
        <v>0</v>
      </c>
      <c r="D25" s="34">
        <f t="shared" si="0"/>
        <v>0</v>
      </c>
      <c r="E25" s="34">
        <f>C25*24%</f>
        <v>0</v>
      </c>
      <c r="F25" s="34">
        <f>C25*1.24</f>
        <v>0</v>
      </c>
      <c r="G25" s="35">
        <f t="shared" si="1"/>
        <v>0</v>
      </c>
      <c r="H25" s="13"/>
    </row>
    <row r="26" spans="1:8" ht="28.5" customHeight="1">
      <c r="A26" s="54" t="s">
        <v>34</v>
      </c>
      <c r="B26" s="56" t="s">
        <v>84</v>
      </c>
      <c r="C26" s="34">
        <v>13</v>
      </c>
      <c r="D26" s="34">
        <f t="shared" si="0"/>
        <v>2.966140366888747</v>
      </c>
      <c r="E26" s="34">
        <f>C26*24%</f>
        <v>3.12</v>
      </c>
      <c r="F26" s="34">
        <f>C26*1.24</f>
        <v>16.12</v>
      </c>
      <c r="G26" s="35">
        <f t="shared" si="1"/>
        <v>3.6780140549420466</v>
      </c>
      <c r="H26" s="13"/>
    </row>
    <row r="27" spans="1:8" ht="15.75" thickBot="1">
      <c r="A27" s="149" t="s">
        <v>35</v>
      </c>
      <c r="B27" s="150"/>
      <c r="C27" s="28">
        <f>SUM(C21:C26)</f>
        <v>78.75</v>
      </c>
      <c r="D27" s="28">
        <f t="shared" si="0"/>
        <v>17.967965684037605</v>
      </c>
      <c r="E27" s="28">
        <f>SUM(E21:E26)</f>
        <v>18.66</v>
      </c>
      <c r="F27" s="28">
        <f>C27+E27</f>
        <v>97.41</v>
      </c>
      <c r="G27" s="37">
        <f t="shared" si="1"/>
        <v>22.22551793374099</v>
      </c>
      <c r="H27" s="13"/>
    </row>
    <row r="28" spans="1:8" ht="46.5" customHeight="1" thickBot="1">
      <c r="A28" s="131" t="s">
        <v>36</v>
      </c>
      <c r="B28" s="132"/>
      <c r="C28" s="132"/>
      <c r="D28" s="132"/>
      <c r="E28" s="132"/>
      <c r="F28" s="132"/>
      <c r="G28" s="133"/>
      <c r="H28" s="13"/>
    </row>
    <row r="29" spans="1:8" ht="15">
      <c r="A29" s="111" t="s">
        <v>37</v>
      </c>
      <c r="B29" s="129" t="s">
        <v>85</v>
      </c>
      <c r="C29" s="129"/>
      <c r="D29" s="129"/>
      <c r="E29" s="129"/>
      <c r="F29" s="129"/>
      <c r="G29" s="130"/>
      <c r="H29" s="13"/>
    </row>
    <row r="30" spans="1:8" ht="15">
      <c r="A30" s="51"/>
      <c r="B30" s="57" t="s">
        <v>38</v>
      </c>
      <c r="C30" s="58">
        <f>(10173.7+11410.52+634.12+23878.58+47.05+52535.68+4103.14+1253.63+2291.67)/1000</f>
        <v>106.32809</v>
      </c>
      <c r="D30" s="33">
        <f aca="true" t="shared" si="2" ref="D30:D35">C30/D$6</f>
        <v>24.260310760244597</v>
      </c>
      <c r="E30" s="58">
        <f aca="true" t="shared" si="3" ref="E30:E35">C30*24%</f>
        <v>25.5187416</v>
      </c>
      <c r="F30" s="58">
        <f aca="true" t="shared" si="4" ref="F30:F35">C30*1.24</f>
        <v>131.8468316</v>
      </c>
      <c r="G30" s="59">
        <f aca="true" t="shared" si="5" ref="G30:G35">F30/D$6</f>
        <v>30.082785342703296</v>
      </c>
      <c r="H30" s="13"/>
    </row>
    <row r="31" spans="1:8" ht="15">
      <c r="A31" s="51"/>
      <c r="B31" s="57" t="s">
        <v>39</v>
      </c>
      <c r="C31" s="58">
        <v>193.88818</v>
      </c>
      <c r="D31" s="33">
        <f t="shared" si="2"/>
        <v>44.23842748927627</v>
      </c>
      <c r="E31" s="58">
        <f t="shared" si="3"/>
        <v>46.5331632</v>
      </c>
      <c r="F31" s="58">
        <f t="shared" si="4"/>
        <v>240.4213432</v>
      </c>
      <c r="G31" s="59">
        <f t="shared" si="5"/>
        <v>54.85565008670257</v>
      </c>
      <c r="H31" s="13"/>
    </row>
    <row r="32" spans="1:8" ht="15">
      <c r="A32" s="51"/>
      <c r="B32" s="57" t="s">
        <v>40</v>
      </c>
      <c r="C32" s="58">
        <f>(7419.86+4272.49+5720.95)/1000</f>
        <v>17.4133</v>
      </c>
      <c r="D32" s="33">
        <f t="shared" si="2"/>
        <v>3.9730993885187553</v>
      </c>
      <c r="E32" s="58">
        <f t="shared" si="3"/>
        <v>4.179192</v>
      </c>
      <c r="F32" s="58">
        <f t="shared" si="4"/>
        <v>21.592492</v>
      </c>
      <c r="G32" s="59">
        <f t="shared" si="5"/>
        <v>4.926643241763257</v>
      </c>
      <c r="H32" s="13"/>
    </row>
    <row r="33" spans="1:8" ht="15">
      <c r="A33" s="51"/>
      <c r="B33" s="57" t="s">
        <v>41</v>
      </c>
      <c r="C33" s="58">
        <f>(77947.91+60567.16)/1000</f>
        <v>138.51507</v>
      </c>
      <c r="D33" s="33">
        <f t="shared" si="2"/>
        <v>31.604241580724654</v>
      </c>
      <c r="E33" s="58">
        <f t="shared" si="3"/>
        <v>33.2436168</v>
      </c>
      <c r="F33" s="58">
        <f t="shared" si="4"/>
        <v>171.75868680000002</v>
      </c>
      <c r="G33" s="59">
        <f t="shared" si="5"/>
        <v>39.18925956009858</v>
      </c>
      <c r="H33" s="13"/>
    </row>
    <row r="34" spans="1:8" ht="15">
      <c r="A34" s="51"/>
      <c r="B34" s="57" t="s">
        <v>42</v>
      </c>
      <c r="C34" s="58">
        <f>(3866.16+2557.48)/1000</f>
        <v>6.42364</v>
      </c>
      <c r="D34" s="33">
        <f t="shared" si="2"/>
        <v>1.4656475312585562</v>
      </c>
      <c r="E34" s="2">
        <f t="shared" si="3"/>
        <v>1.5416736</v>
      </c>
      <c r="F34" s="2">
        <f t="shared" si="4"/>
        <v>7.9653136</v>
      </c>
      <c r="G34" s="60">
        <f t="shared" si="5"/>
        <v>1.8174029387606099</v>
      </c>
      <c r="H34" s="13"/>
    </row>
    <row r="35" spans="1:8" ht="15">
      <c r="A35" s="22"/>
      <c r="B35" s="61" t="s">
        <v>43</v>
      </c>
      <c r="C35" s="62">
        <v>487.083</v>
      </c>
      <c r="D35" s="62">
        <f t="shared" si="2"/>
        <v>111.13511910194399</v>
      </c>
      <c r="E35" s="62">
        <f t="shared" si="3"/>
        <v>116.89992000000001</v>
      </c>
      <c r="F35" s="62">
        <f t="shared" si="4"/>
        <v>603.98292</v>
      </c>
      <c r="G35" s="63">
        <f t="shared" si="5"/>
        <v>137.80754768641054</v>
      </c>
      <c r="H35" s="13"/>
    </row>
    <row r="36" spans="1:8" ht="15">
      <c r="A36" s="22" t="s">
        <v>44</v>
      </c>
      <c r="B36" s="115" t="s">
        <v>45</v>
      </c>
      <c r="C36" s="116"/>
      <c r="D36" s="116"/>
      <c r="E36" s="116"/>
      <c r="F36" s="116"/>
      <c r="G36" s="117"/>
      <c r="H36" s="13"/>
    </row>
    <row r="37" spans="1:8" ht="15">
      <c r="A37" s="22" t="s">
        <v>46</v>
      </c>
      <c r="B37" s="57" t="s">
        <v>47</v>
      </c>
      <c r="C37" s="2">
        <v>11.37128</v>
      </c>
      <c r="D37" s="64">
        <f aca="true" t="shared" si="6" ref="D37:D46">C37/D$6</f>
        <v>2.5945240485534367</v>
      </c>
      <c r="E37" s="24">
        <f aca="true" t="shared" si="7" ref="E37:E46">C37*24%</f>
        <v>2.7291072</v>
      </c>
      <c r="F37" s="24">
        <f aca="true" t="shared" si="8" ref="F37:F46">C37*1.24</f>
        <v>14.1003872</v>
      </c>
      <c r="G37" s="25">
        <f aca="true" t="shared" si="9" ref="G37:G46">F37/D$6</f>
        <v>3.217209820206261</v>
      </c>
      <c r="H37" s="13"/>
    </row>
    <row r="38" spans="1:8" ht="15">
      <c r="A38" s="22" t="s">
        <v>48</v>
      </c>
      <c r="B38" s="57" t="s">
        <v>49</v>
      </c>
      <c r="C38" s="2">
        <v>0.1358</v>
      </c>
      <c r="D38" s="64">
        <f t="shared" si="6"/>
        <v>0.030984758601807067</v>
      </c>
      <c r="E38" s="24">
        <f t="shared" si="7"/>
        <v>0.032592</v>
      </c>
      <c r="F38" s="24">
        <f t="shared" si="8"/>
        <v>0.16839200000000001</v>
      </c>
      <c r="G38" s="25">
        <f t="shared" si="9"/>
        <v>0.038421100666240764</v>
      </c>
      <c r="H38" s="13"/>
    </row>
    <row r="39" spans="1:8" ht="15">
      <c r="A39" s="134" t="s">
        <v>50</v>
      </c>
      <c r="B39" s="123"/>
      <c r="C39" s="62">
        <v>11.50708</v>
      </c>
      <c r="D39" s="62">
        <f t="shared" si="6"/>
        <v>2.6255088071552435</v>
      </c>
      <c r="E39" s="62">
        <f t="shared" si="7"/>
        <v>2.7616992</v>
      </c>
      <c r="F39" s="62">
        <f t="shared" si="8"/>
        <v>14.2687792</v>
      </c>
      <c r="G39" s="63">
        <f t="shared" si="9"/>
        <v>3.2556309208725023</v>
      </c>
      <c r="H39" s="13"/>
    </row>
    <row r="40" spans="1:8" ht="15">
      <c r="A40" s="122" t="s">
        <v>51</v>
      </c>
      <c r="B40" s="123"/>
      <c r="C40" s="62">
        <f>SUM(C39+C35)</f>
        <v>498.59008</v>
      </c>
      <c r="D40" s="62">
        <f t="shared" si="6"/>
        <v>113.76062790909921</v>
      </c>
      <c r="E40" s="62">
        <f t="shared" si="7"/>
        <v>119.66161919999999</v>
      </c>
      <c r="F40" s="62">
        <f t="shared" si="8"/>
        <v>618.2516992</v>
      </c>
      <c r="G40" s="63">
        <f t="shared" si="9"/>
        <v>141.06317860728302</v>
      </c>
      <c r="H40" s="13"/>
    </row>
    <row r="41" spans="1:8" ht="30">
      <c r="A41" s="26" t="s">
        <v>52</v>
      </c>
      <c r="B41" s="65" t="s">
        <v>53</v>
      </c>
      <c r="C41" s="66">
        <v>833.739</v>
      </c>
      <c r="D41" s="33">
        <f t="shared" si="6"/>
        <v>190.2297617961121</v>
      </c>
      <c r="E41" s="58">
        <f t="shared" si="7"/>
        <v>200.09736</v>
      </c>
      <c r="F41" s="58">
        <f t="shared" si="8"/>
        <v>1033.83636</v>
      </c>
      <c r="G41" s="59">
        <f t="shared" si="9"/>
        <v>235.884904627179</v>
      </c>
      <c r="H41" s="13"/>
    </row>
    <row r="42" spans="1:8" ht="28.5" customHeight="1">
      <c r="A42" s="26" t="s">
        <v>54</v>
      </c>
      <c r="B42" s="23" t="s">
        <v>55</v>
      </c>
      <c r="C42" s="58">
        <v>0</v>
      </c>
      <c r="D42" s="58">
        <f t="shared" si="6"/>
        <v>0</v>
      </c>
      <c r="E42" s="58">
        <f t="shared" si="7"/>
        <v>0</v>
      </c>
      <c r="F42" s="58">
        <f t="shared" si="8"/>
        <v>0</v>
      </c>
      <c r="G42" s="59">
        <f t="shared" si="9"/>
        <v>0</v>
      </c>
      <c r="H42" s="13"/>
    </row>
    <row r="43" spans="1:8" ht="16.5" customHeight="1">
      <c r="A43" s="22" t="s">
        <v>56</v>
      </c>
      <c r="B43" s="58" t="s">
        <v>57</v>
      </c>
      <c r="C43" s="67">
        <v>0</v>
      </c>
      <c r="D43" s="58">
        <f t="shared" si="6"/>
        <v>0</v>
      </c>
      <c r="E43" s="58">
        <f t="shared" si="7"/>
        <v>0</v>
      </c>
      <c r="F43" s="58">
        <f t="shared" si="8"/>
        <v>0</v>
      </c>
      <c r="G43" s="59">
        <f t="shared" si="9"/>
        <v>0</v>
      </c>
      <c r="H43" s="13"/>
    </row>
    <row r="44" spans="1:8" ht="16.5" customHeight="1">
      <c r="A44" s="22" t="s">
        <v>58</v>
      </c>
      <c r="B44" s="58" t="s">
        <v>59</v>
      </c>
      <c r="C44" s="58">
        <v>0</v>
      </c>
      <c r="D44" s="58">
        <f t="shared" si="6"/>
        <v>0</v>
      </c>
      <c r="E44" s="58">
        <f t="shared" si="7"/>
        <v>0</v>
      </c>
      <c r="F44" s="58">
        <f t="shared" si="8"/>
        <v>0</v>
      </c>
      <c r="G44" s="59">
        <f t="shared" si="9"/>
        <v>0</v>
      </c>
      <c r="H44" s="13"/>
    </row>
    <row r="45" spans="1:8" ht="16.5" customHeight="1">
      <c r="A45" s="122" t="s">
        <v>60</v>
      </c>
      <c r="B45" s="123"/>
      <c r="C45" s="62">
        <f>SUM(C41:C44)</f>
        <v>833.739</v>
      </c>
      <c r="D45" s="62">
        <f t="shared" si="6"/>
        <v>190.2297617961121</v>
      </c>
      <c r="E45" s="62">
        <f t="shared" si="7"/>
        <v>200.09736</v>
      </c>
      <c r="F45" s="62">
        <f t="shared" si="8"/>
        <v>1033.83636</v>
      </c>
      <c r="G45" s="63">
        <f t="shared" si="9"/>
        <v>235.884904627179</v>
      </c>
      <c r="H45" s="13"/>
    </row>
    <row r="46" spans="1:8" ht="15.75" thickBot="1">
      <c r="A46" s="124" t="s">
        <v>61</v>
      </c>
      <c r="B46" s="125"/>
      <c r="C46" s="68">
        <f>SUM(C45+C40)</f>
        <v>1332.32908</v>
      </c>
      <c r="D46" s="68">
        <f t="shared" si="6"/>
        <v>303.9903897052113</v>
      </c>
      <c r="E46" s="68">
        <f t="shared" si="7"/>
        <v>319.7589792</v>
      </c>
      <c r="F46" s="68">
        <f t="shared" si="8"/>
        <v>1652.0880591999999</v>
      </c>
      <c r="G46" s="69">
        <f t="shared" si="9"/>
        <v>376.948083234462</v>
      </c>
      <c r="H46" s="13"/>
    </row>
    <row r="47" spans="1:9" ht="51.75" customHeight="1" thickBot="1">
      <c r="A47" s="112" t="s">
        <v>62</v>
      </c>
      <c r="B47" s="113"/>
      <c r="C47" s="113"/>
      <c r="D47" s="113"/>
      <c r="E47" s="113"/>
      <c r="F47" s="113"/>
      <c r="G47" s="114"/>
      <c r="H47" s="13"/>
      <c r="I47" s="70"/>
    </row>
    <row r="48" spans="1:8" ht="18.75" customHeight="1" hidden="1">
      <c r="A48" s="119"/>
      <c r="B48" s="120"/>
      <c r="C48" s="120"/>
      <c r="D48" s="120"/>
      <c r="E48" s="120"/>
      <c r="F48" s="120"/>
      <c r="G48" s="121"/>
      <c r="H48" s="13"/>
    </row>
    <row r="49" spans="1:8" ht="15">
      <c r="A49" s="18" t="s">
        <v>63</v>
      </c>
      <c r="B49" s="49" t="s">
        <v>81</v>
      </c>
      <c r="C49" s="71"/>
      <c r="D49" s="19"/>
      <c r="E49" s="19"/>
      <c r="F49" s="19"/>
      <c r="G49" s="72"/>
      <c r="H49" s="13"/>
    </row>
    <row r="50" spans="1:8" ht="15">
      <c r="A50" s="22"/>
      <c r="B50" s="58" t="s">
        <v>64</v>
      </c>
      <c r="C50" s="67">
        <v>1.51476</v>
      </c>
      <c r="D50" s="58">
        <f>C50/D$6</f>
        <v>0.34561467554987685</v>
      </c>
      <c r="E50" s="58">
        <f>C50*24%</f>
        <v>0.3635424</v>
      </c>
      <c r="F50" s="58">
        <f aca="true" t="shared" si="10" ref="F50:F55">C50*1.24</f>
        <v>1.8783024000000001</v>
      </c>
      <c r="G50" s="59">
        <f>F50/D$6</f>
        <v>0.4285621976818473</v>
      </c>
      <c r="H50" s="13"/>
    </row>
    <row r="51" spans="1:8" ht="30">
      <c r="A51" s="22"/>
      <c r="B51" s="23" t="s">
        <v>65</v>
      </c>
      <c r="C51" s="67">
        <v>0</v>
      </c>
      <c r="D51" s="58">
        <f>C51/D$6</f>
        <v>0</v>
      </c>
      <c r="E51" s="58">
        <f>C51*24%</f>
        <v>0</v>
      </c>
      <c r="F51" s="58">
        <f t="shared" si="10"/>
        <v>0</v>
      </c>
      <c r="G51" s="59">
        <f>F51/D$6</f>
        <v>0</v>
      </c>
      <c r="H51" s="13"/>
    </row>
    <row r="52" spans="1:8" ht="15">
      <c r="A52" s="22" t="s">
        <v>66</v>
      </c>
      <c r="B52" s="58" t="s">
        <v>67</v>
      </c>
      <c r="C52" s="67"/>
      <c r="D52" s="58"/>
      <c r="E52" s="58"/>
      <c r="F52" s="58">
        <f t="shared" si="10"/>
        <v>0</v>
      </c>
      <c r="G52" s="59"/>
      <c r="H52" s="13"/>
    </row>
    <row r="53" spans="1:8" ht="15">
      <c r="A53" s="22"/>
      <c r="B53" s="58" t="s">
        <v>86</v>
      </c>
      <c r="C53" s="67">
        <f>F40*0.07</f>
        <v>43.277618944000004</v>
      </c>
      <c r="D53" s="58">
        <f aca="true" t="shared" si="11" ref="D53:D58">C53/D$6</f>
        <v>9.874422502509812</v>
      </c>
      <c r="E53" s="58">
        <v>0</v>
      </c>
      <c r="F53" s="58">
        <f t="shared" si="10"/>
        <v>53.66424749056</v>
      </c>
      <c r="G53" s="59">
        <f aca="true" t="shared" si="12" ref="G53:G58">F53/D$6</f>
        <v>12.244283903112168</v>
      </c>
      <c r="H53" s="13"/>
    </row>
    <row r="54" spans="1:8" ht="15">
      <c r="A54" s="22"/>
      <c r="B54" s="58" t="s">
        <v>68</v>
      </c>
      <c r="C54" s="67">
        <f>C40*0.005</f>
        <v>2.4929504000000002</v>
      </c>
      <c r="D54" s="58">
        <f t="shared" si="11"/>
        <v>0.5688031395454961</v>
      </c>
      <c r="E54" s="58">
        <v>0</v>
      </c>
      <c r="F54" s="58">
        <f t="shared" si="10"/>
        <v>3.0912584960000005</v>
      </c>
      <c r="G54" s="59">
        <f t="shared" si="12"/>
        <v>0.7053158930364153</v>
      </c>
      <c r="H54" s="13"/>
    </row>
    <row r="55" spans="1:8" ht="38.25" customHeight="1">
      <c r="A55" s="73" t="s">
        <v>69</v>
      </c>
      <c r="B55" s="74" t="s">
        <v>87</v>
      </c>
      <c r="C55" s="75">
        <f>21.17994+61.93977+241.6671</f>
        <v>324.78681</v>
      </c>
      <c r="D55" s="76">
        <f t="shared" si="11"/>
        <v>74.10486675184814</v>
      </c>
      <c r="E55" s="77">
        <f>C55*24%</f>
        <v>77.9488344</v>
      </c>
      <c r="F55" s="58">
        <f t="shared" si="10"/>
        <v>402.7356444</v>
      </c>
      <c r="G55" s="78">
        <f t="shared" si="12"/>
        <v>91.8900347722917</v>
      </c>
      <c r="H55" s="13"/>
    </row>
    <row r="56" spans="1:8" ht="15.75" thickBot="1">
      <c r="A56" s="79"/>
      <c r="B56" s="80" t="s">
        <v>70</v>
      </c>
      <c r="C56" s="81">
        <f>SUM(C50:C55)</f>
        <v>372.072139344</v>
      </c>
      <c r="D56" s="28">
        <f t="shared" si="11"/>
        <v>84.89370706945333</v>
      </c>
      <c r="E56" s="81">
        <f>SUM(E50:E55)</f>
        <v>78.3123768</v>
      </c>
      <c r="F56" s="81">
        <f>SUM(F50:F55)</f>
        <v>461.36945278656003</v>
      </c>
      <c r="G56" s="37">
        <f t="shared" si="12"/>
        <v>105.26819676612213</v>
      </c>
      <c r="H56" s="13"/>
    </row>
    <row r="57" spans="1:8" ht="0.75" customHeight="1">
      <c r="A57" s="82"/>
      <c r="B57" s="83" t="s">
        <v>71</v>
      </c>
      <c r="C57" s="84">
        <f>SUM(C56+C46+C27+C18+C14)</f>
        <v>1799.7984593439999</v>
      </c>
      <c r="D57" s="85">
        <f t="shared" si="11"/>
        <v>410.6503740403395</v>
      </c>
      <c r="E57" s="84">
        <f>SUM(E56+E46+E27+E18+E14)</f>
        <v>420.72669360000003</v>
      </c>
      <c r="F57" s="84">
        <f>SUM(F56+F46+F27+F18+F14)</f>
        <v>2231.51008958656</v>
      </c>
      <c r="G57" s="86">
        <f t="shared" si="12"/>
        <v>509.15170429555536</v>
      </c>
      <c r="H57" s="13"/>
    </row>
    <row r="58" spans="1:8" s="91" customFormat="1" ht="15" hidden="1">
      <c r="A58" s="22"/>
      <c r="B58" s="58" t="s">
        <v>88</v>
      </c>
      <c r="C58" s="87">
        <f>SUM(C50+C40+C18+C14)</f>
        <v>516.75208</v>
      </c>
      <c r="D58" s="88">
        <f t="shared" si="11"/>
        <v>117.9045541662864</v>
      </c>
      <c r="E58" s="87">
        <f>C58*24%</f>
        <v>124.02049919999999</v>
      </c>
      <c r="F58" s="87">
        <f>C58*1.24</f>
        <v>640.7725792</v>
      </c>
      <c r="G58" s="89">
        <f t="shared" si="12"/>
        <v>146.20164716619513</v>
      </c>
      <c r="H58" s="90"/>
    </row>
    <row r="59" spans="1:8" ht="18.75" customHeight="1" hidden="1">
      <c r="A59" s="92"/>
      <c r="B59" s="93"/>
      <c r="C59" s="93"/>
      <c r="D59" s="93"/>
      <c r="E59" s="93"/>
      <c r="F59" s="93"/>
      <c r="G59" s="94"/>
      <c r="H59" s="13"/>
    </row>
    <row r="60" spans="1:8" ht="30" customHeight="1">
      <c r="A60" s="112" t="s">
        <v>72</v>
      </c>
      <c r="B60" s="113"/>
      <c r="C60" s="113"/>
      <c r="D60" s="113"/>
      <c r="E60" s="113"/>
      <c r="F60" s="113"/>
      <c r="G60" s="114"/>
      <c r="H60" s="13"/>
    </row>
    <row r="61" spans="1:8" ht="17.25" thickBot="1">
      <c r="A61" s="126"/>
      <c r="B61" s="127"/>
      <c r="C61" s="127"/>
      <c r="D61" s="127"/>
      <c r="E61" s="127"/>
      <c r="F61" s="127"/>
      <c r="G61" s="128"/>
      <c r="H61" s="13"/>
    </row>
    <row r="62" spans="1:8" ht="15.75" thickBot="1">
      <c r="A62" s="95" t="s">
        <v>73</v>
      </c>
      <c r="B62" s="96" t="s">
        <v>74</v>
      </c>
      <c r="C62" s="97">
        <v>0</v>
      </c>
      <c r="D62" s="97">
        <f>C62/D$6</f>
        <v>0</v>
      </c>
      <c r="E62" s="97">
        <f>C62*24/100</f>
        <v>0</v>
      </c>
      <c r="F62" s="97">
        <f>C62*1.24</f>
        <v>0</v>
      </c>
      <c r="G62" s="98">
        <f>F62/D$6</f>
        <v>0</v>
      </c>
      <c r="H62" s="13"/>
    </row>
    <row r="63" spans="1:8" ht="22.5" customHeight="1">
      <c r="A63" s="26" t="s">
        <v>75</v>
      </c>
      <c r="B63" s="58" t="s">
        <v>76</v>
      </c>
      <c r="C63" s="2">
        <v>0</v>
      </c>
      <c r="D63" s="97">
        <f>C63/D$6</f>
        <v>0</v>
      </c>
      <c r="E63" s="2">
        <f>C63*24/100</f>
        <v>0</v>
      </c>
      <c r="F63" s="2">
        <f>C63*1.24</f>
        <v>0</v>
      </c>
      <c r="G63" s="60">
        <f>F63/D$6</f>
        <v>0</v>
      </c>
      <c r="H63" s="13"/>
    </row>
    <row r="64" spans="1:8" ht="15">
      <c r="A64" s="22"/>
      <c r="B64" s="99" t="s">
        <v>77</v>
      </c>
      <c r="C64" s="100">
        <f>C62+C63</f>
        <v>0</v>
      </c>
      <c r="D64" s="100">
        <f>C64/D$6</f>
        <v>0</v>
      </c>
      <c r="E64" s="100">
        <f>C64*24/100</f>
        <v>0</v>
      </c>
      <c r="F64" s="100">
        <f>F62+F63</f>
        <v>0</v>
      </c>
      <c r="G64" s="101">
        <f>F64/D$6</f>
        <v>0</v>
      </c>
      <c r="H64" s="13"/>
    </row>
    <row r="65" spans="1:8" ht="15">
      <c r="A65" s="22"/>
      <c r="B65" s="102" t="s">
        <v>71</v>
      </c>
      <c r="C65" s="103">
        <f>C57+C64</f>
        <v>1799.7984593439999</v>
      </c>
      <c r="D65" s="104">
        <f>C65/D$6</f>
        <v>410.6503740403395</v>
      </c>
      <c r="E65" s="105">
        <f>E57+E64</f>
        <v>420.72669360000003</v>
      </c>
      <c r="F65" s="105">
        <f>F57+F64</f>
        <v>2231.51008958656</v>
      </c>
      <c r="G65" s="106">
        <f>F65/D$6</f>
        <v>509.15170429555536</v>
      </c>
      <c r="H65" s="13"/>
    </row>
    <row r="66" spans="1:8" ht="15.75" thickBot="1">
      <c r="A66" s="79"/>
      <c r="B66" s="107" t="s">
        <v>78</v>
      </c>
      <c r="C66" s="27">
        <f>C58</f>
        <v>516.75208</v>
      </c>
      <c r="D66" s="27">
        <f>C66/D$6</f>
        <v>117.9045541662864</v>
      </c>
      <c r="E66" s="27">
        <f>C58*24/100</f>
        <v>124.02049919999999</v>
      </c>
      <c r="F66" s="27">
        <f>C58*1.24</f>
        <v>640.7725792</v>
      </c>
      <c r="G66" s="29">
        <f>F66/D$6</f>
        <v>146.20164716619513</v>
      </c>
      <c r="H66" s="13"/>
    </row>
    <row r="67" spans="1:8" ht="15">
      <c r="A67" s="108"/>
      <c r="G67" s="109"/>
      <c r="H67" s="13"/>
    </row>
    <row r="68" spans="1:8" ht="15">
      <c r="A68" s="108"/>
      <c r="B68" s="118" t="s">
        <v>79</v>
      </c>
      <c r="C68" s="118"/>
      <c r="D68" s="110" t="s">
        <v>80</v>
      </c>
      <c r="E68" s="109"/>
      <c r="F68" s="109"/>
      <c r="G68" s="108"/>
      <c r="H68" s="13"/>
    </row>
  </sheetData>
  <sheetProtection/>
  <mergeCells count="31">
    <mergeCell ref="A1:B1"/>
    <mergeCell ref="A9:G9"/>
    <mergeCell ref="A15:G15"/>
    <mergeCell ref="B16:G16"/>
    <mergeCell ref="A19:G19"/>
    <mergeCell ref="A10:G10"/>
    <mergeCell ref="E1:G1"/>
    <mergeCell ref="A5:G5"/>
    <mergeCell ref="B7:B8"/>
    <mergeCell ref="A7:A8"/>
    <mergeCell ref="A2:G2"/>
    <mergeCell ref="A4:G4"/>
    <mergeCell ref="A6:C6"/>
    <mergeCell ref="E6:G6"/>
    <mergeCell ref="B29:G29"/>
    <mergeCell ref="A28:G28"/>
    <mergeCell ref="A39:B39"/>
    <mergeCell ref="A40:B40"/>
    <mergeCell ref="C7:D7"/>
    <mergeCell ref="F7:G7"/>
    <mergeCell ref="A27:B27"/>
    <mergeCell ref="A18:B18"/>
    <mergeCell ref="A14:B14"/>
    <mergeCell ref="A47:G47"/>
    <mergeCell ref="B36:G36"/>
    <mergeCell ref="B68:C68"/>
    <mergeCell ref="A48:G48"/>
    <mergeCell ref="A45:B45"/>
    <mergeCell ref="A46:B46"/>
    <mergeCell ref="A60:G60"/>
    <mergeCell ref="A61:G61"/>
  </mergeCells>
  <printOptions/>
  <pageMargins left="0.5" right="0.33" top="0.71" bottom="0.77" header="0.5" footer="0.5"/>
  <pageSetup horizontalDpi="600" verticalDpi="600" orientation="portrait" paperSize="9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Plesa.Adrian</dc:creator>
  <cp:keywords/>
  <dc:description/>
  <cp:lastModifiedBy>Monica.curticapean</cp:lastModifiedBy>
  <cp:lastPrinted>2015-07-06T07:22:30Z</cp:lastPrinted>
  <dcterms:created xsi:type="dcterms:W3CDTF">2015-07-05T14:09:02Z</dcterms:created>
  <dcterms:modified xsi:type="dcterms:W3CDTF">2015-07-17T10:18:21Z</dcterms:modified>
  <cp:category/>
  <cp:version/>
  <cp:contentType/>
  <cp:contentStatus/>
</cp:coreProperties>
</file>