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7c" sheetId="1" r:id="rId1"/>
  </sheets>
  <definedNames>
    <definedName name="_xlnm._FilterDatabase" localSheetId="0" hidden="1">'anexa 7c'!$A$4:$I$145</definedName>
    <definedName name="_xlnm.Print_Titles" localSheetId="0">'anexa 7c'!$2:$4</definedName>
    <definedName name="_xlnm.Print_Area" localSheetId="0">'anexa 7c'!$A$1:$I$145</definedName>
  </definedNames>
  <calcPr fullCalcOnLoad="1"/>
</workbook>
</file>

<file path=xl/sharedStrings.xml><?xml version="1.0" encoding="utf-8"?>
<sst xmlns="http://schemas.openxmlformats.org/spreadsheetml/2006/main" count="280" uniqueCount="177">
  <si>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</si>
  <si>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</si>
  <si>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</si>
  <si>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</si>
  <si>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</si>
  <si>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</si>
  <si>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</si>
  <si>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</si>
  <si>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</si>
  <si>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</si>
  <si>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</si>
  <si>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</si>
  <si>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</si>
  <si>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</si>
  <si>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</si>
  <si>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</si>
  <si>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</si>
  <si>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</si>
  <si>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</si>
  <si>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</si>
  <si>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</si>
  <si>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</si>
  <si>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</si>
  <si>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</si>
  <si>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</si>
  <si>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</si>
  <si>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</si>
  <si>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</si>
  <si>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</si>
  <si>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</si>
  <si>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</si>
  <si>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</si>
  <si>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</si>
  <si>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</si>
  <si>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</si>
  <si>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</si>
  <si>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</si>
  <si>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</si>
  <si>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</si>
  <si>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</si>
  <si>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84.C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</si>
  <si>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</si>
  <si>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</si>
  <si>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</si>
  <si>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</si>
  <si>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</si>
  <si>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</si>
  <si>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</si>
  <si>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</si>
  <si>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</si>
  <si>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</si>
  <si>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</si>
  <si>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</si>
  <si>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</si>
  <si>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</si>
  <si>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</si>
  <si>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</si>
  <si>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</si>
  <si>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</si>
  <si>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</si>
  <si>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</si>
  <si>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</si>
  <si>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</si>
  <si>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</si>
  <si>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</si>
  <si>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</si>
  <si>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</si>
  <si>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</si>
  <si>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</si>
  <si>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</si>
  <si>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</si>
  <si>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</si>
  <si>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</si>
  <si>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</si>
  <si>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</si>
  <si>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</si>
  <si>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</si>
  <si>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</si>
  <si>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</si>
  <si>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</si>
  <si>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</si>
  <si>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</si>
  <si>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</si>
  <si>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</si>
  <si>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</si>
  <si>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</si>
  <si>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</si>
  <si>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</si>
  <si>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</si>
  <si>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</si>
  <si>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</si>
  <si>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</si>
  <si>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</si>
  <si>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</si>
  <si>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</si>
  <si>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</si>
  <si>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</si>
  <si>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</si>
  <si>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</si>
  <si>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</si>
  <si>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</si>
  <si>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</si>
  <si>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</si>
  <si>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</si>
  <si>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</si>
  <si>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</si>
  <si>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</si>
  <si>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</si>
  <si>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</si>
  <si>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</si>
  <si>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</si>
  <si>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</si>
  <si>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</si>
  <si>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</si>
  <si>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</si>
  <si>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</si>
  <si>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</si>
  <si>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</si>
  <si>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</si>
  <si>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</si>
  <si>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</si>
  <si>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</si>
  <si>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</si>
  <si>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</si>
  <si>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</si>
  <si>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</si>
  <si>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</si>
  <si>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</si>
  <si>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</si>
  <si>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</si>
  <si>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</si>
  <si>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</si>
  <si>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</si>
  <si>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</si>
  <si>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</si>
  <si>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</si>
  <si>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</si>
  <si>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</si>
  <si>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</si>
  <si>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</si>
  <si>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</si>
  <si>
    <t xml:space="preserve">Extensie soluţie DATU </t>
  </si>
  <si>
    <t>Extensie a aplicaţiei IT de gestiune tehnică geospaţială a drumurilor judeţene</t>
  </si>
  <si>
    <t>Polisomnograf diagnostic+software+accesorii funcţionale+sistem video complet</t>
  </si>
  <si>
    <t>Amplasarea şi montarea a trei semibariere asupra imobilului ce aparţine domeniului public situat pe B-dul 1 Decembrie 1918, nr. 24-26</t>
  </si>
  <si>
    <t>Biomicroscop tip Hagstreit cu tonometru de aplanaţie Goldman şi cameră de luat vederi pentru clinica oftalmologie</t>
  </si>
  <si>
    <t>Tonometru non-contact necesar pentru diagnosticarea pacienţilor cu glaucom pentru clinica oftalmologie</t>
  </si>
  <si>
    <t>Sondă convexă pentru abdomen</t>
  </si>
  <si>
    <t>Concentrator de oxigen-2 buc</t>
  </si>
  <si>
    <t>Reînnoire licenţe antivirus - 250 buc urgent</t>
  </si>
  <si>
    <t>Ecograf cu sondtă convexă (2-6 MHz) cu sondă convexă şi sondă liniară  (5-15 MHz)</t>
  </si>
  <si>
    <t>Reparaţii capitale drumuri şi alei</t>
  </si>
  <si>
    <t>Cabină portar</t>
  </si>
  <si>
    <t>SF + PT+ DTE diverse proiecte (SF realizare branşament de apă CIA Căpuşul de Cîmpie, SF reamenajare şi extindere clădiri la CIA Reghin, SF+PT consolidare casă la CRCDN Ceuaş nr. 417,  SF+PT reamenajare şi recompartimentare casă la CRCDN Ceuaş nr. 215, SF+PT+DE Branşament apă CRRN Luduş, DTE Drum de acces la CRRN Primula şi CRRN Sf. Maria Brîncoveneşti)</t>
  </si>
  <si>
    <t>Proiectare şiexecuţie scară exterioară de evacuare imobil str. Gh. Marinescu nr. 1 (secţia ATI şi secţia Gastroenterologie)</t>
  </si>
  <si>
    <t>Reparaţii capitale Compartiment Medicina Muncii</t>
  </si>
  <si>
    <t>Reparaţii capitale faţadă imobil Clinica Boli Infecţioase I</t>
  </si>
  <si>
    <t>Instalaţie gaze naturale Clinica Ginecologie</t>
  </si>
  <si>
    <t>Boiler preparare apă caldă menajeră 500 l- 3 buc</t>
  </si>
  <si>
    <t xml:space="preserve">Autoutilitară </t>
  </si>
  <si>
    <t>2.1</t>
  </si>
  <si>
    <t>2.2</t>
  </si>
  <si>
    <t>2.3</t>
  </si>
  <si>
    <t>2.4</t>
  </si>
  <si>
    <t>2.5</t>
  </si>
  <si>
    <t>2.6</t>
  </si>
  <si>
    <t>Dotarea cu utilaje a Serviciului Public de Întreţinere Drumuri Judeţene, din care:</t>
  </si>
  <si>
    <t>Buldo-excavator - 2 buc</t>
  </si>
  <si>
    <t>Maşină de marcaj rutier</t>
  </si>
  <si>
    <t xml:space="preserve">Remorcă basculabilă </t>
  </si>
  <si>
    <t>Motocositoare manuală - 2 buc</t>
  </si>
  <si>
    <t xml:space="preserve">Autovehicul multifuncţional cu dotări şI accesorii </t>
  </si>
  <si>
    <t>Investiţii conform program drumuri, din care:</t>
  </si>
  <si>
    <t>1.1</t>
  </si>
  <si>
    <t>1.2</t>
  </si>
  <si>
    <t>Reabilitare sistem rutier pe DJ Sîngeorgiu de Pădure - Bezidu Nou - lim.jud. Harghita, DJ136 km 1+900 - 8+000 şi DJ 136A km 0+000 - 3+800</t>
  </si>
  <si>
    <t>Reabilitare DJ 154J Breaza – Voivodeni – Glodeni km 0+631-4+726 (execuţie lucrări)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</si>
</sst>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10"/>
      <name val="Arial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8"/>
      <name val="Trebuchet MS"/>
      <family val="2"/>
    </font>
    <font>
      <b/>
      <sz val="9"/>
      <color indexed="12"/>
      <name val="Trebuchet MS"/>
      <family val="2"/>
    </font>
    <font>
      <b/>
      <sz val="9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5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3" fontId="47" fillId="33" borderId="12" xfId="0" applyNumberFormat="1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49" fontId="48" fillId="34" borderId="10" xfId="48" applyNumberFormat="1" applyFont="1" applyFill="1" applyBorder="1" applyAlignment="1">
      <alignment wrapText="1"/>
      <protection/>
    </xf>
    <xf numFmtId="3" fontId="48" fillId="34" borderId="12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6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46" fillId="35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46" fillId="35" borderId="0" xfId="0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3" fontId="49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/>
    </xf>
    <xf numFmtId="49" fontId="48" fillId="37" borderId="10" xfId="48" applyNumberFormat="1" applyFont="1" applyFill="1" applyBorder="1" applyAlignment="1">
      <alignment horizontal="right" wrapText="1"/>
      <protection/>
    </xf>
    <xf numFmtId="49" fontId="48" fillId="37" borderId="10" xfId="48" applyNumberFormat="1" applyFont="1" applyFill="1" applyBorder="1" applyAlignment="1">
      <alignment horizontal="center" wrapText="1"/>
      <protection/>
    </xf>
    <xf numFmtId="2" fontId="48" fillId="34" borderId="13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center" wrapText="1"/>
    </xf>
    <xf numFmtId="49" fontId="48" fillId="37" borderId="10" xfId="48" applyNumberFormat="1" applyFont="1" applyFill="1" applyBorder="1" applyAlignment="1">
      <alignment wrapText="1"/>
      <protection/>
    </xf>
    <xf numFmtId="49" fontId="5" fillId="35" borderId="10" xfId="48" applyNumberFormat="1" applyFont="1" applyFill="1" applyBorder="1" applyAlignment="1">
      <alignment horizontal="right" wrapText="1"/>
      <protection/>
    </xf>
    <xf numFmtId="49" fontId="5" fillId="35" borderId="10" xfId="48" applyNumberFormat="1" applyFont="1" applyFill="1" applyBorder="1" applyAlignment="1">
      <alignment horizontal="center" wrapText="1"/>
      <protection/>
    </xf>
    <xf numFmtId="49" fontId="48" fillId="34" borderId="10" xfId="48" applyNumberFormat="1" applyFont="1" applyFill="1" applyBorder="1" applyAlignment="1">
      <alignment horizontal="right" wrapText="1"/>
      <protection/>
    </xf>
    <xf numFmtId="49" fontId="48" fillId="34" borderId="10" xfId="48" applyNumberFormat="1" applyFont="1" applyFill="1" applyBorder="1" applyAlignment="1">
      <alignment horizontal="center" wrapText="1"/>
      <protection/>
    </xf>
    <xf numFmtId="3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49" fontId="7" fillId="34" borderId="10" xfId="48" applyNumberFormat="1" applyFont="1" applyFill="1" applyBorder="1" applyAlignment="1">
      <alignment wrapText="1"/>
      <protection/>
    </xf>
    <xf numFmtId="0" fontId="50" fillId="38" borderId="10" xfId="0" applyFont="1" applyFill="1" applyBorder="1" applyAlignment="1">
      <alignment horizontal="right" wrapText="1"/>
    </xf>
    <xf numFmtId="0" fontId="50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62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7" fillId="34" borderId="10" xfId="48" applyNumberFormat="1" applyFont="1" applyFill="1" applyBorder="1" applyAlignment="1">
      <alignment horizontal="center" wrapText="1"/>
      <protection/>
    </xf>
    <xf numFmtId="0" fontId="8" fillId="38" borderId="10" xfId="0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3" fontId="46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49" fontId="50" fillId="33" borderId="10" xfId="48" applyNumberFormat="1" applyFont="1" applyFill="1" applyBorder="1" applyAlignment="1">
      <alignment horizontal="right" wrapText="1"/>
      <protection/>
    </xf>
    <xf numFmtId="49" fontId="5" fillId="33" borderId="10" xfId="48" applyNumberFormat="1" applyFont="1" applyFill="1" applyBorder="1" applyAlignment="1">
      <alignment horizontal="right" wrapText="1"/>
      <protection/>
    </xf>
    <xf numFmtId="0" fontId="46" fillId="0" borderId="10" xfId="0" applyFont="1" applyFill="1" applyBorder="1" applyAlignment="1">
      <alignment wrapText="1"/>
    </xf>
    <xf numFmtId="3" fontId="48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52" fillId="39" borderId="10" xfId="0" applyFont="1" applyFill="1" applyBorder="1" applyAlignment="1">
      <alignment horizontal="right" wrapText="1"/>
    </xf>
    <xf numFmtId="0" fontId="53" fillId="39" borderId="10" xfId="0" applyFont="1" applyFill="1" applyBorder="1" applyAlignment="1">
      <alignment horizontal="left" vertical="center" wrapText="1"/>
    </xf>
    <xf numFmtId="3" fontId="53" fillId="39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3" fontId="50" fillId="33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SheetLayoutView="100" zoomScalePageLayoutView="0" workbookViewId="0" topLeftCell="A1">
      <selection activeCell="E34" sqref="E34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11.00390625" style="2" customWidth="1"/>
    <col min="10" max="16384" width="9.140625" style="2" customWidth="1"/>
  </cols>
  <sheetData>
    <row r="1" ht="15">
      <c r="I1" s="3" t="s">
        <v>0</v>
      </c>
    </row>
    <row r="2" spans="1:9" ht="12.75" customHeight="1">
      <c r="A2" s="130" t="s">
        <v>1</v>
      </c>
      <c r="B2" s="130" t="s">
        <v>2</v>
      </c>
      <c r="C2" s="130" t="s">
        <v>3</v>
      </c>
      <c r="D2" s="129" t="s">
        <v>4</v>
      </c>
      <c r="E2" s="130" t="s">
        <v>5</v>
      </c>
      <c r="F2" s="129" t="s">
        <v>6</v>
      </c>
      <c r="G2" s="129" t="s">
        <v>7</v>
      </c>
      <c r="H2" s="129"/>
      <c r="I2" s="120"/>
    </row>
    <row r="3" spans="1:9" ht="94.5" customHeight="1">
      <c r="A3" s="131"/>
      <c r="B3" s="132"/>
      <c r="C3" s="131"/>
      <c r="D3" s="129"/>
      <c r="E3" s="133"/>
      <c r="F3" s="129"/>
      <c r="G3" s="4" t="s">
        <v>8</v>
      </c>
      <c r="H3" s="5" t="s">
        <v>9</v>
      </c>
      <c r="I3" s="5" t="s">
        <v>128</v>
      </c>
    </row>
    <row r="4" spans="1:9" ht="15.7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</row>
    <row r="5" spans="1:11" ht="15.75" thickTop="1">
      <c r="A5" s="8"/>
      <c r="B5" s="8"/>
      <c r="C5" s="9" t="s">
        <v>11</v>
      </c>
      <c r="D5" s="10">
        <f aca="true" t="shared" si="0" ref="D5:I5">D6+D47+D49+D52+D59+D103+D128+D142+D57</f>
        <v>36810902.561735496</v>
      </c>
      <c r="E5" s="10">
        <f t="shared" si="0"/>
        <v>0</v>
      </c>
      <c r="F5" s="10">
        <f t="shared" si="0"/>
        <v>36810902.561735496</v>
      </c>
      <c r="G5" s="10">
        <f t="shared" si="0"/>
        <v>36797001</v>
      </c>
      <c r="H5" s="10">
        <f t="shared" si="0"/>
        <v>0</v>
      </c>
      <c r="I5" s="10">
        <f t="shared" si="0"/>
        <v>13902</v>
      </c>
      <c r="J5" s="70"/>
      <c r="K5" s="70"/>
    </row>
    <row r="6" spans="1:11" ht="30">
      <c r="A6" s="11"/>
      <c r="B6" s="11"/>
      <c r="C6" s="12" t="s">
        <v>12</v>
      </c>
      <c r="D6" s="13">
        <f aca="true" t="shared" si="1" ref="D6:I6">D7+D21+D27+D30</f>
        <v>28021000.5617355</v>
      </c>
      <c r="E6" s="13">
        <f t="shared" si="1"/>
        <v>0</v>
      </c>
      <c r="F6" s="13">
        <f t="shared" si="1"/>
        <v>28021000.5617355</v>
      </c>
      <c r="G6" s="13">
        <f t="shared" si="1"/>
        <v>28021001</v>
      </c>
      <c r="H6" s="13">
        <f t="shared" si="1"/>
        <v>0</v>
      </c>
      <c r="I6" s="13">
        <f t="shared" si="1"/>
        <v>0</v>
      </c>
      <c r="J6" s="70"/>
      <c r="K6" s="70"/>
    </row>
    <row r="7" spans="1:11" ht="15">
      <c r="A7" s="14"/>
      <c r="B7" s="14"/>
      <c r="C7" s="15" t="s">
        <v>13</v>
      </c>
      <c r="D7" s="16">
        <f aca="true" t="shared" si="2" ref="D7:I7">SUM(D8:D20)</f>
        <v>5758000</v>
      </c>
      <c r="E7" s="16">
        <f t="shared" si="2"/>
        <v>0</v>
      </c>
      <c r="F7" s="16">
        <f t="shared" si="2"/>
        <v>5758000</v>
      </c>
      <c r="G7" s="16">
        <f t="shared" si="2"/>
        <v>5758000</v>
      </c>
      <c r="H7" s="16">
        <f t="shared" si="2"/>
        <v>0</v>
      </c>
      <c r="I7" s="16">
        <f t="shared" si="2"/>
        <v>0</v>
      </c>
      <c r="J7" s="70"/>
      <c r="K7" s="70"/>
    </row>
    <row r="8" spans="1:11" s="22" customFormat="1" ht="1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J8" s="70"/>
      <c r="K8" s="70"/>
    </row>
    <row r="9" spans="1:11" ht="1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3" ref="F9:F29">D9+E9</f>
        <v>343000</v>
      </c>
      <c r="G9" s="25">
        <v>343000</v>
      </c>
      <c r="H9" s="26"/>
      <c r="I9" s="26"/>
      <c r="J9" s="70"/>
      <c r="K9" s="70"/>
    </row>
    <row r="10" spans="1:11" ht="30">
      <c r="A10" s="17">
        <v>3</v>
      </c>
      <c r="B10" s="27" t="s">
        <v>14</v>
      </c>
      <c r="C10" s="28" t="s">
        <v>18</v>
      </c>
      <c r="D10" s="20">
        <v>34000</v>
      </c>
      <c r="E10" s="20"/>
      <c r="F10" s="20">
        <f t="shared" si="3"/>
        <v>34000</v>
      </c>
      <c r="G10" s="20">
        <v>34000</v>
      </c>
      <c r="H10" s="29"/>
      <c r="I10" s="29"/>
      <c r="J10" s="70"/>
      <c r="K10" s="70"/>
    </row>
    <row r="11" spans="1:11" ht="225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3"/>
        <v>2000000</v>
      </c>
      <c r="G11" s="25">
        <v>2000000</v>
      </c>
      <c r="H11" s="32"/>
      <c r="I11" s="32"/>
      <c r="J11" s="70"/>
      <c r="K11" s="70"/>
    </row>
    <row r="12" spans="1:11" ht="30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3"/>
        <v>16000</v>
      </c>
      <c r="G12" s="25">
        <v>16000</v>
      </c>
      <c r="H12" s="32"/>
      <c r="I12" s="32"/>
      <c r="J12" s="70"/>
      <c r="K12" s="70"/>
    </row>
    <row r="13" spans="1:11" ht="1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3"/>
        <v>100000</v>
      </c>
      <c r="G13" s="25">
        <v>100000</v>
      </c>
      <c r="H13" s="32"/>
      <c r="I13" s="32"/>
      <c r="J13" s="70"/>
      <c r="K13" s="70"/>
    </row>
    <row r="14" spans="1:11" ht="1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3"/>
        <v>221000</v>
      </c>
      <c r="G14" s="25">
        <v>221000</v>
      </c>
      <c r="H14" s="32"/>
      <c r="I14" s="32"/>
      <c r="J14" s="70"/>
      <c r="K14" s="70"/>
    </row>
    <row r="15" spans="1:11" ht="15">
      <c r="A15" s="14">
        <v>8</v>
      </c>
      <c r="B15" s="30" t="s">
        <v>16</v>
      </c>
      <c r="C15" s="17" t="s">
        <v>23</v>
      </c>
      <c r="D15" s="20">
        <v>0</v>
      </c>
      <c r="E15" s="20"/>
      <c r="F15" s="20">
        <f t="shared" si="3"/>
        <v>0</v>
      </c>
      <c r="G15" s="25">
        <f>284000-284000</f>
        <v>0</v>
      </c>
      <c r="H15" s="32"/>
      <c r="I15" s="32"/>
      <c r="J15" s="70"/>
      <c r="K15" s="70"/>
    </row>
    <row r="16" spans="1:11" ht="15">
      <c r="A16" s="17">
        <v>9</v>
      </c>
      <c r="B16" s="30">
        <v>51</v>
      </c>
      <c r="C16" s="17" t="s">
        <v>24</v>
      </c>
      <c r="D16" s="20">
        <v>0</v>
      </c>
      <c r="E16" s="20"/>
      <c r="F16" s="20">
        <f>D16+E16</f>
        <v>0</v>
      </c>
      <c r="G16" s="33">
        <f>984000+1534000-100000-116000-284000-221000-80000-1717000</f>
        <v>0</v>
      </c>
      <c r="H16" s="32"/>
      <c r="I16" s="32"/>
      <c r="J16" s="70"/>
      <c r="K16" s="70"/>
    </row>
    <row r="17" spans="1:11" ht="45">
      <c r="A17" s="14">
        <v>10</v>
      </c>
      <c r="B17" s="30">
        <v>51</v>
      </c>
      <c r="C17" s="17" t="s">
        <v>25</v>
      </c>
      <c r="D17" s="20">
        <v>370000</v>
      </c>
      <c r="E17" s="20"/>
      <c r="F17" s="20">
        <f t="shared" si="3"/>
        <v>370000</v>
      </c>
      <c r="G17" s="33">
        <f>818000-448000</f>
        <v>370000</v>
      </c>
      <c r="H17" s="32"/>
      <c r="I17" s="32"/>
      <c r="J17" s="70"/>
      <c r="K17" s="70"/>
    </row>
    <row r="18" spans="1:11" ht="15">
      <c r="A18" s="17">
        <v>11</v>
      </c>
      <c r="B18" s="30" t="s">
        <v>16</v>
      </c>
      <c r="C18" s="17" t="s">
        <v>140</v>
      </c>
      <c r="D18" s="20">
        <v>260000</v>
      </c>
      <c r="E18" s="20"/>
      <c r="F18" s="20">
        <f t="shared" si="3"/>
        <v>260000</v>
      </c>
      <c r="G18" s="33">
        <v>260000</v>
      </c>
      <c r="H18" s="32"/>
      <c r="I18" s="32"/>
      <c r="J18" s="70"/>
      <c r="K18" s="70"/>
    </row>
    <row r="19" spans="1:11" ht="15">
      <c r="A19" s="14">
        <v>12</v>
      </c>
      <c r="B19" s="30" t="s">
        <v>16</v>
      </c>
      <c r="C19" s="17" t="s">
        <v>141</v>
      </c>
      <c r="D19" s="20">
        <v>117000</v>
      </c>
      <c r="E19" s="20"/>
      <c r="F19" s="20">
        <f t="shared" si="3"/>
        <v>117000</v>
      </c>
      <c r="G19" s="33">
        <v>117000</v>
      </c>
      <c r="H19" s="32"/>
      <c r="I19" s="32"/>
      <c r="J19" s="70"/>
      <c r="K19" s="70"/>
    </row>
    <row r="20" spans="1:11" ht="30">
      <c r="A20" s="17">
        <v>13</v>
      </c>
      <c r="B20" s="30" t="s">
        <v>16</v>
      </c>
      <c r="C20" s="17" t="s">
        <v>142</v>
      </c>
      <c r="D20" s="20">
        <v>167000</v>
      </c>
      <c r="E20" s="20"/>
      <c r="F20" s="20">
        <f t="shared" si="3"/>
        <v>167000</v>
      </c>
      <c r="G20" s="33">
        <v>167000</v>
      </c>
      <c r="H20" s="32"/>
      <c r="I20" s="32"/>
      <c r="J20" s="70"/>
      <c r="K20" s="70"/>
    </row>
    <row r="21" spans="1:11" ht="15">
      <c r="A21" s="34"/>
      <c r="B21" s="35"/>
      <c r="C21" s="36" t="s">
        <v>26</v>
      </c>
      <c r="D21" s="16">
        <f>SUM(D22:D26)</f>
        <v>973000</v>
      </c>
      <c r="E21" s="16">
        <f>SUM(E22:E26)</f>
        <v>0</v>
      </c>
      <c r="F21" s="16">
        <f>SUM(F22:F26)</f>
        <v>973000</v>
      </c>
      <c r="G21" s="16">
        <f>SUM(G22:G26)</f>
        <v>973000</v>
      </c>
      <c r="H21" s="16">
        <f>SUM(H22:H25)</f>
        <v>0</v>
      </c>
      <c r="I21" s="16">
        <f>SUM(I22:I25)</f>
        <v>0</v>
      </c>
      <c r="J21" s="70"/>
      <c r="K21" s="70"/>
    </row>
    <row r="22" spans="1:11" ht="60">
      <c r="A22" s="37">
        <v>1</v>
      </c>
      <c r="B22" s="38" t="s">
        <v>27</v>
      </c>
      <c r="C22" s="39" t="s">
        <v>28</v>
      </c>
      <c r="D22" s="40">
        <v>80000</v>
      </c>
      <c r="E22" s="40"/>
      <c r="F22" s="20">
        <f t="shared" si="3"/>
        <v>80000</v>
      </c>
      <c r="G22" s="40">
        <f>80000</f>
        <v>80000</v>
      </c>
      <c r="H22" s="29"/>
      <c r="I22" s="29"/>
      <c r="J22" s="70"/>
      <c r="K22" s="70"/>
    </row>
    <row r="23" spans="1:11" ht="60">
      <c r="A23" s="37">
        <v>2</v>
      </c>
      <c r="B23" s="38" t="s">
        <v>27</v>
      </c>
      <c r="C23" s="39" t="s">
        <v>29</v>
      </c>
      <c r="D23" s="40">
        <v>15000</v>
      </c>
      <c r="E23" s="40"/>
      <c r="F23" s="20">
        <f t="shared" si="3"/>
        <v>15000</v>
      </c>
      <c r="G23" s="40">
        <v>15000</v>
      </c>
      <c r="H23" s="29"/>
      <c r="I23" s="29"/>
      <c r="J23" s="70"/>
      <c r="K23" s="70"/>
    </row>
    <row r="24" spans="1:11" ht="75">
      <c r="A24" s="37">
        <v>3</v>
      </c>
      <c r="B24" s="38" t="s">
        <v>30</v>
      </c>
      <c r="C24" s="39" t="s">
        <v>31</v>
      </c>
      <c r="D24" s="40">
        <v>767000</v>
      </c>
      <c r="E24" s="40"/>
      <c r="F24" s="20">
        <f t="shared" si="3"/>
        <v>767000</v>
      </c>
      <c r="G24" s="40">
        <f>1442000-675000</f>
        <v>767000</v>
      </c>
      <c r="H24" s="29"/>
      <c r="I24" s="29"/>
      <c r="J24" s="70"/>
      <c r="K24" s="70"/>
    </row>
    <row r="25" spans="1:11" ht="45">
      <c r="A25" s="37">
        <v>4</v>
      </c>
      <c r="B25" s="38" t="s">
        <v>27</v>
      </c>
      <c r="C25" s="41" t="s">
        <v>32</v>
      </c>
      <c r="D25" s="40">
        <v>36000</v>
      </c>
      <c r="E25" s="40"/>
      <c r="F25" s="20">
        <f t="shared" si="3"/>
        <v>36000</v>
      </c>
      <c r="G25" s="42">
        <v>36000</v>
      </c>
      <c r="H25" s="29"/>
      <c r="I25" s="29"/>
      <c r="J25" s="70"/>
      <c r="K25" s="70"/>
    </row>
    <row r="26" spans="1:11" ht="60">
      <c r="A26" s="37">
        <v>5</v>
      </c>
      <c r="B26" s="38" t="s">
        <v>27</v>
      </c>
      <c r="C26" s="41" t="s">
        <v>33</v>
      </c>
      <c r="D26" s="40">
        <v>75000</v>
      </c>
      <c r="E26" s="40"/>
      <c r="F26" s="20">
        <f t="shared" si="3"/>
        <v>75000</v>
      </c>
      <c r="G26" s="42">
        <v>75000</v>
      </c>
      <c r="H26" s="29"/>
      <c r="I26" s="29"/>
      <c r="J26" s="70"/>
      <c r="K26" s="70"/>
    </row>
    <row r="27" spans="1:11" s="47" customFormat="1" ht="15">
      <c r="A27" s="43"/>
      <c r="B27" s="44"/>
      <c r="C27" s="45" t="s">
        <v>34</v>
      </c>
      <c r="D27" s="46">
        <f aca="true" t="shared" si="4" ref="D27:I27">SUM(D28:D29)</f>
        <v>160000</v>
      </c>
      <c r="E27" s="46">
        <f t="shared" si="4"/>
        <v>0</v>
      </c>
      <c r="F27" s="46">
        <f t="shared" si="4"/>
        <v>160000</v>
      </c>
      <c r="G27" s="46">
        <f t="shared" si="4"/>
        <v>160000</v>
      </c>
      <c r="H27" s="46">
        <f t="shared" si="4"/>
        <v>0</v>
      </c>
      <c r="I27" s="46">
        <f t="shared" si="4"/>
        <v>0</v>
      </c>
      <c r="J27" s="70"/>
      <c r="K27" s="70"/>
    </row>
    <row r="28" spans="1:11" ht="60">
      <c r="A28" s="37">
        <v>1</v>
      </c>
      <c r="B28" s="48" t="s">
        <v>35</v>
      </c>
      <c r="C28" s="41" t="s">
        <v>36</v>
      </c>
      <c r="D28" s="40">
        <v>144000</v>
      </c>
      <c r="E28" s="40"/>
      <c r="F28" s="20">
        <f t="shared" si="3"/>
        <v>144000</v>
      </c>
      <c r="G28" s="42">
        <v>144000</v>
      </c>
      <c r="H28" s="29"/>
      <c r="I28" s="29"/>
      <c r="J28" s="70"/>
      <c r="K28" s="70"/>
    </row>
    <row r="29" spans="1:11" ht="90">
      <c r="A29" s="37">
        <v>2</v>
      </c>
      <c r="B29" s="48" t="s">
        <v>35</v>
      </c>
      <c r="C29" s="49" t="s">
        <v>37</v>
      </c>
      <c r="D29" s="40">
        <v>16000</v>
      </c>
      <c r="E29" s="40"/>
      <c r="F29" s="20">
        <f t="shared" si="3"/>
        <v>16000</v>
      </c>
      <c r="G29" s="42">
        <v>16000</v>
      </c>
      <c r="H29" s="29"/>
      <c r="I29" s="29"/>
      <c r="J29" s="70"/>
      <c r="K29" s="70"/>
    </row>
    <row r="30" spans="1:11" ht="15">
      <c r="A30" s="50"/>
      <c r="B30" s="35"/>
      <c r="C30" s="36" t="s">
        <v>38</v>
      </c>
      <c r="D30" s="16">
        <f>D31+D43</f>
        <v>21130000.5617355</v>
      </c>
      <c r="E30" s="16">
        <f>E31+E43</f>
        <v>0</v>
      </c>
      <c r="F30" s="16">
        <f>F31+F43</f>
        <v>21130000.5617355</v>
      </c>
      <c r="G30" s="16">
        <f>G31+G43</f>
        <v>21130001</v>
      </c>
      <c r="H30" s="16">
        <f>H31+H43</f>
        <v>0</v>
      </c>
      <c r="I30" s="16"/>
      <c r="J30" s="70"/>
      <c r="K30" s="70"/>
    </row>
    <row r="31" spans="1:11" ht="15">
      <c r="A31" s="50"/>
      <c r="B31" s="35"/>
      <c r="C31" s="51" t="s">
        <v>39</v>
      </c>
      <c r="D31" s="52">
        <f>D32+D35+D42</f>
        <v>20211000.5617355</v>
      </c>
      <c r="E31" s="52">
        <f>E32+E35+E42</f>
        <v>0</v>
      </c>
      <c r="F31" s="52">
        <f>F32+F35+F42</f>
        <v>20211000.5617355</v>
      </c>
      <c r="G31" s="52">
        <f>G32+G35+G42</f>
        <v>20211001</v>
      </c>
      <c r="H31" s="52">
        <f>H32+H35</f>
        <v>0</v>
      </c>
      <c r="I31" s="52"/>
      <c r="J31" s="70"/>
      <c r="K31" s="70"/>
    </row>
    <row r="32" spans="1:11" s="22" customFormat="1" ht="30">
      <c r="A32" s="37">
        <v>1</v>
      </c>
      <c r="B32" s="53">
        <v>84</v>
      </c>
      <c r="C32" s="54" t="s">
        <v>172</v>
      </c>
      <c r="D32" s="55">
        <v>16939000.5617355</v>
      </c>
      <c r="E32" s="55">
        <f>E33+E34</f>
        <v>0</v>
      </c>
      <c r="F32" s="20">
        <f>D32+E32</f>
        <v>16939000.5617355</v>
      </c>
      <c r="G32" s="55">
        <v>16939001</v>
      </c>
      <c r="H32" s="55"/>
      <c r="I32" s="55"/>
      <c r="J32" s="70"/>
      <c r="K32" s="70"/>
    </row>
    <row r="33" spans="1:11" s="22" customFormat="1" ht="30">
      <c r="A33" s="128" t="s">
        <v>173</v>
      </c>
      <c r="B33" s="53" t="s">
        <v>40</v>
      </c>
      <c r="C33" s="54" t="s">
        <v>176</v>
      </c>
      <c r="D33" s="55">
        <v>4472000</v>
      </c>
      <c r="E33" s="55">
        <v>-2816500</v>
      </c>
      <c r="F33" s="20">
        <f>D33+E33</f>
        <v>1655500</v>
      </c>
      <c r="G33" s="55">
        <v>1655500</v>
      </c>
      <c r="H33" s="55"/>
      <c r="I33" s="55"/>
      <c r="J33" s="70"/>
      <c r="K33" s="70"/>
    </row>
    <row r="34" spans="1:11" s="22" customFormat="1" ht="60">
      <c r="A34" s="128" t="s">
        <v>174</v>
      </c>
      <c r="B34" s="53" t="s">
        <v>40</v>
      </c>
      <c r="C34" s="54" t="s">
        <v>175</v>
      </c>
      <c r="D34" s="55"/>
      <c r="E34" s="55">
        <v>2816500</v>
      </c>
      <c r="F34" s="20">
        <f>D34+E34</f>
        <v>2816500</v>
      </c>
      <c r="G34" s="55">
        <v>2816500</v>
      </c>
      <c r="H34" s="55"/>
      <c r="I34" s="55"/>
      <c r="J34" s="70"/>
      <c r="K34" s="70"/>
    </row>
    <row r="35" spans="1:11" s="22" customFormat="1" ht="30">
      <c r="A35" s="37">
        <v>2</v>
      </c>
      <c r="B35" s="53" t="s">
        <v>40</v>
      </c>
      <c r="C35" s="54" t="s">
        <v>166</v>
      </c>
      <c r="D35" s="55">
        <v>3232000</v>
      </c>
      <c r="E35" s="55"/>
      <c r="F35" s="20">
        <f>D35+E35</f>
        <v>3232000</v>
      </c>
      <c r="G35" s="55">
        <f>1900000+1332000</f>
        <v>3232000</v>
      </c>
      <c r="H35" s="55"/>
      <c r="I35" s="55"/>
      <c r="J35" s="70"/>
      <c r="K35" s="70"/>
    </row>
    <row r="36" spans="1:11" s="22" customFormat="1" ht="30">
      <c r="A36" s="128" t="s">
        <v>160</v>
      </c>
      <c r="B36" s="53" t="s">
        <v>40</v>
      </c>
      <c r="C36" s="54" t="s">
        <v>171</v>
      </c>
      <c r="D36" s="55"/>
      <c r="E36" s="55"/>
      <c r="F36" s="20">
        <v>1434969</v>
      </c>
      <c r="G36" s="55">
        <v>1434969</v>
      </c>
      <c r="H36" s="55"/>
      <c r="I36" s="55"/>
      <c r="J36" s="70"/>
      <c r="K36" s="70"/>
    </row>
    <row r="37" spans="1:11" s="22" customFormat="1" ht="15">
      <c r="A37" s="128" t="s">
        <v>161</v>
      </c>
      <c r="B37" s="53" t="s">
        <v>40</v>
      </c>
      <c r="C37" s="54" t="s">
        <v>167</v>
      </c>
      <c r="D37" s="55"/>
      <c r="E37" s="55"/>
      <c r="F37" s="20">
        <v>1038914</v>
      </c>
      <c r="G37" s="55">
        <v>1038914</v>
      </c>
      <c r="H37" s="55"/>
      <c r="I37" s="55"/>
      <c r="J37" s="70"/>
      <c r="K37" s="70"/>
    </row>
    <row r="38" spans="1:11" s="22" customFormat="1" ht="15">
      <c r="A38" s="128" t="s">
        <v>162</v>
      </c>
      <c r="B38" s="53" t="s">
        <v>40</v>
      </c>
      <c r="C38" s="54" t="s">
        <v>168</v>
      </c>
      <c r="D38" s="55"/>
      <c r="E38" s="55"/>
      <c r="F38" s="20">
        <v>525538</v>
      </c>
      <c r="G38" s="55">
        <v>525538</v>
      </c>
      <c r="H38" s="55"/>
      <c r="I38" s="55"/>
      <c r="J38" s="70"/>
      <c r="K38" s="70"/>
    </row>
    <row r="39" spans="1:11" s="22" customFormat="1" ht="15">
      <c r="A39" s="128" t="s">
        <v>163</v>
      </c>
      <c r="B39" s="53" t="s">
        <v>40</v>
      </c>
      <c r="C39" s="54" t="s">
        <v>159</v>
      </c>
      <c r="D39" s="55"/>
      <c r="E39" s="55"/>
      <c r="F39" s="20">
        <v>156240</v>
      </c>
      <c r="G39" s="55">
        <v>156240</v>
      </c>
      <c r="H39" s="55"/>
      <c r="I39" s="55"/>
      <c r="J39" s="70"/>
      <c r="K39" s="70"/>
    </row>
    <row r="40" spans="1:11" s="22" customFormat="1" ht="15">
      <c r="A40" s="128" t="s">
        <v>164</v>
      </c>
      <c r="B40" s="53" t="s">
        <v>40</v>
      </c>
      <c r="C40" s="54" t="s">
        <v>169</v>
      </c>
      <c r="D40" s="55"/>
      <c r="E40" s="55"/>
      <c r="F40" s="20">
        <v>70686</v>
      </c>
      <c r="G40" s="55">
        <v>70686</v>
      </c>
      <c r="H40" s="55"/>
      <c r="I40" s="55"/>
      <c r="J40" s="70"/>
      <c r="K40" s="70"/>
    </row>
    <row r="41" spans="1:11" s="22" customFormat="1" ht="15">
      <c r="A41" s="128" t="s">
        <v>165</v>
      </c>
      <c r="B41" s="53" t="s">
        <v>40</v>
      </c>
      <c r="C41" s="54" t="s">
        <v>170</v>
      </c>
      <c r="D41" s="55"/>
      <c r="E41" s="55"/>
      <c r="F41" s="20">
        <v>5653</v>
      </c>
      <c r="G41" s="55">
        <v>5653</v>
      </c>
      <c r="H41" s="55"/>
      <c r="I41" s="55"/>
      <c r="J41" s="70"/>
      <c r="K41" s="70"/>
    </row>
    <row r="42" spans="1:11" s="22" customFormat="1" ht="30">
      <c r="A42" s="37">
        <v>3</v>
      </c>
      <c r="B42" s="53" t="s">
        <v>40</v>
      </c>
      <c r="C42" s="80" t="s">
        <v>122</v>
      </c>
      <c r="D42" s="55">
        <v>40000</v>
      </c>
      <c r="E42" s="55"/>
      <c r="F42" s="20">
        <f>D42+E42</f>
        <v>40000</v>
      </c>
      <c r="G42" s="55">
        <v>40000</v>
      </c>
      <c r="H42" s="55"/>
      <c r="I42" s="55"/>
      <c r="J42" s="70"/>
      <c r="K42" s="70"/>
    </row>
    <row r="43" spans="1:11" ht="15">
      <c r="A43" s="50"/>
      <c r="B43" s="35"/>
      <c r="C43" s="51" t="s">
        <v>41</v>
      </c>
      <c r="D43" s="16">
        <f>SUM(D44:D46)</f>
        <v>919000</v>
      </c>
      <c r="E43" s="16">
        <f>SUM(E44:E46)</f>
        <v>0</v>
      </c>
      <c r="F43" s="16">
        <f>SUM(F44:F46)</f>
        <v>919000</v>
      </c>
      <c r="G43" s="16">
        <f>SUM(G44:G46)</f>
        <v>919000</v>
      </c>
      <c r="H43" s="16">
        <f>SUM(H44:H45)</f>
        <v>0</v>
      </c>
      <c r="I43" s="16"/>
      <c r="J43" s="70"/>
      <c r="K43" s="70"/>
    </row>
    <row r="44" spans="1:11" ht="30">
      <c r="A44" s="50">
        <v>1</v>
      </c>
      <c r="B44" s="56" t="s">
        <v>40</v>
      </c>
      <c r="C44" s="28" t="s">
        <v>42</v>
      </c>
      <c r="D44" s="55">
        <v>145000</v>
      </c>
      <c r="E44" s="55"/>
      <c r="F44" s="20">
        <f>D44+E44</f>
        <v>145000</v>
      </c>
      <c r="G44" s="57">
        <v>145000</v>
      </c>
      <c r="H44" s="32"/>
      <c r="I44" s="32"/>
      <c r="J44" s="70"/>
      <c r="K44" s="70"/>
    </row>
    <row r="45" spans="1:11" ht="30">
      <c r="A45" s="50">
        <v>2</v>
      </c>
      <c r="B45" s="56" t="s">
        <v>43</v>
      </c>
      <c r="C45" s="28" t="s">
        <v>44</v>
      </c>
      <c r="D45" s="55">
        <v>755000</v>
      </c>
      <c r="E45" s="55"/>
      <c r="F45" s="20">
        <f>D45+E45</f>
        <v>755000</v>
      </c>
      <c r="G45" s="25">
        <f>3000000-2245000</f>
        <v>755000</v>
      </c>
      <c r="H45" s="32"/>
      <c r="I45" s="32"/>
      <c r="J45" s="70"/>
      <c r="K45" s="70"/>
    </row>
    <row r="46" spans="1:11" ht="30">
      <c r="A46" s="50">
        <v>3</v>
      </c>
      <c r="B46" s="56" t="s">
        <v>40</v>
      </c>
      <c r="C46" s="80" t="s">
        <v>121</v>
      </c>
      <c r="D46" s="55">
        <v>19000</v>
      </c>
      <c r="E46" s="55"/>
      <c r="F46" s="20">
        <f>D46+E46</f>
        <v>19000</v>
      </c>
      <c r="G46" s="25">
        <v>19000</v>
      </c>
      <c r="H46" s="32"/>
      <c r="I46" s="32"/>
      <c r="J46" s="70"/>
      <c r="K46" s="70"/>
    </row>
    <row r="47" spans="1:11" ht="30">
      <c r="A47" s="58"/>
      <c r="B47" s="59" t="s">
        <v>45</v>
      </c>
      <c r="C47" s="60" t="s">
        <v>46</v>
      </c>
      <c r="D47" s="61">
        <f aca="true" t="shared" si="5" ref="D47:I47">D48</f>
        <v>75000</v>
      </c>
      <c r="E47" s="61">
        <f t="shared" si="5"/>
        <v>0</v>
      </c>
      <c r="F47" s="61">
        <f t="shared" si="5"/>
        <v>75000</v>
      </c>
      <c r="G47" s="61">
        <f t="shared" si="5"/>
        <v>75000</v>
      </c>
      <c r="H47" s="61">
        <f t="shared" si="5"/>
        <v>0</v>
      </c>
      <c r="I47" s="61">
        <f t="shared" si="5"/>
        <v>0</v>
      </c>
      <c r="J47" s="70"/>
      <c r="K47" s="70"/>
    </row>
    <row r="48" spans="1:11" ht="15">
      <c r="A48" s="50">
        <v>1</v>
      </c>
      <c r="B48" s="62" t="s">
        <v>47</v>
      </c>
      <c r="C48" s="63" t="s">
        <v>48</v>
      </c>
      <c r="D48" s="33">
        <v>75000</v>
      </c>
      <c r="E48" s="33"/>
      <c r="F48" s="20">
        <f>D48+E48</f>
        <v>75000</v>
      </c>
      <c r="G48" s="33">
        <v>75000</v>
      </c>
      <c r="H48" s="33"/>
      <c r="I48" s="33"/>
      <c r="J48" s="70"/>
      <c r="K48" s="70"/>
    </row>
    <row r="49" spans="1:11" ht="30">
      <c r="A49" s="58"/>
      <c r="B49" s="64">
        <v>54</v>
      </c>
      <c r="C49" s="65" t="s">
        <v>49</v>
      </c>
      <c r="D49" s="61">
        <f>D50+D51</f>
        <v>17000</v>
      </c>
      <c r="E49" s="61">
        <f>E50+E51</f>
        <v>0</v>
      </c>
      <c r="F49" s="61">
        <f>F50+F51</f>
        <v>17000</v>
      </c>
      <c r="G49" s="61">
        <f>G50+G51</f>
        <v>17000</v>
      </c>
      <c r="H49" s="61">
        <f>H50</f>
        <v>0</v>
      </c>
      <c r="I49" s="61">
        <f>I50</f>
        <v>0</v>
      </c>
      <c r="J49" s="70"/>
      <c r="K49" s="70"/>
    </row>
    <row r="50" spans="1:11" ht="15">
      <c r="A50" s="66" t="s">
        <v>50</v>
      </c>
      <c r="B50" s="67" t="s">
        <v>47</v>
      </c>
      <c r="C50" s="14" t="s">
        <v>51</v>
      </c>
      <c r="D50" s="33">
        <v>10000</v>
      </c>
      <c r="E50" s="33"/>
      <c r="F50" s="20">
        <f>D50+E50</f>
        <v>10000</v>
      </c>
      <c r="G50" s="33">
        <v>10000</v>
      </c>
      <c r="H50" s="33"/>
      <c r="I50" s="33"/>
      <c r="J50" s="70"/>
      <c r="K50" s="70"/>
    </row>
    <row r="51" spans="1:11" ht="15">
      <c r="A51" s="66" t="s">
        <v>102</v>
      </c>
      <c r="B51" s="67" t="s">
        <v>47</v>
      </c>
      <c r="C51" s="14" t="s">
        <v>123</v>
      </c>
      <c r="D51" s="33">
        <v>7000</v>
      </c>
      <c r="E51" s="33"/>
      <c r="F51" s="20">
        <f>D51+E51</f>
        <v>7000</v>
      </c>
      <c r="G51" s="33">
        <v>7000</v>
      </c>
      <c r="H51" s="33"/>
      <c r="I51" s="33"/>
      <c r="J51" s="70"/>
      <c r="K51" s="70"/>
    </row>
    <row r="52" spans="1:11" ht="15">
      <c r="A52" s="68"/>
      <c r="B52" s="69" t="s">
        <v>45</v>
      </c>
      <c r="C52" s="12" t="s">
        <v>52</v>
      </c>
      <c r="D52" s="61">
        <f aca="true" t="shared" si="6" ref="D52:I52">SUM(D53:D56)</f>
        <v>104000</v>
      </c>
      <c r="E52" s="61">
        <f t="shared" si="6"/>
        <v>0</v>
      </c>
      <c r="F52" s="61">
        <f t="shared" si="6"/>
        <v>104000</v>
      </c>
      <c r="G52" s="61">
        <f t="shared" si="6"/>
        <v>104000</v>
      </c>
      <c r="H52" s="61">
        <f t="shared" si="6"/>
        <v>0</v>
      </c>
      <c r="I52" s="61">
        <f t="shared" si="6"/>
        <v>0</v>
      </c>
      <c r="J52" s="70"/>
      <c r="K52" s="70"/>
    </row>
    <row r="53" spans="1:9" s="70" customFormat="1" ht="15">
      <c r="A53" s="50">
        <v>1</v>
      </c>
      <c r="B53" s="62" t="s">
        <v>47</v>
      </c>
      <c r="C53" s="14" t="s">
        <v>53</v>
      </c>
      <c r="D53" s="33">
        <v>41000</v>
      </c>
      <c r="E53" s="33"/>
      <c r="F53" s="20">
        <f>D53+E53</f>
        <v>41000</v>
      </c>
      <c r="G53" s="33">
        <v>41000</v>
      </c>
      <c r="H53" s="33"/>
      <c r="I53" s="33"/>
    </row>
    <row r="54" spans="1:9" s="70" customFormat="1" ht="15">
      <c r="A54" s="50">
        <v>2</v>
      </c>
      <c r="B54" s="62" t="s">
        <v>47</v>
      </c>
      <c r="C54" s="14" t="s">
        <v>54</v>
      </c>
      <c r="D54" s="33">
        <v>34000</v>
      </c>
      <c r="E54" s="33"/>
      <c r="F54" s="20">
        <f>D54+E54</f>
        <v>34000</v>
      </c>
      <c r="G54" s="33">
        <v>34000</v>
      </c>
      <c r="H54" s="33"/>
      <c r="I54" s="33"/>
    </row>
    <row r="55" spans="1:9" s="70" customFormat="1" ht="15">
      <c r="A55" s="50">
        <v>3</v>
      </c>
      <c r="B55" s="62" t="s">
        <v>47</v>
      </c>
      <c r="C55" s="14" t="s">
        <v>55</v>
      </c>
      <c r="D55" s="33">
        <v>12000</v>
      </c>
      <c r="E55" s="33"/>
      <c r="F55" s="20">
        <f>D55+E55</f>
        <v>12000</v>
      </c>
      <c r="G55" s="33">
        <v>12000</v>
      </c>
      <c r="H55" s="33"/>
      <c r="I55" s="33"/>
    </row>
    <row r="56" spans="1:9" s="70" customFormat="1" ht="15">
      <c r="A56" s="50">
        <v>4</v>
      </c>
      <c r="B56" s="62" t="s">
        <v>47</v>
      </c>
      <c r="C56" s="14" t="s">
        <v>56</v>
      </c>
      <c r="D56" s="33">
        <v>17000</v>
      </c>
      <c r="E56" s="33"/>
      <c r="F56" s="20">
        <f>D56+E56</f>
        <v>17000</v>
      </c>
      <c r="G56" s="33">
        <v>17000</v>
      </c>
      <c r="H56" s="33"/>
      <c r="I56" s="33"/>
    </row>
    <row r="57" spans="1:9" s="70" customFormat="1" ht="30">
      <c r="A57" s="121"/>
      <c r="B57" s="124">
        <v>65</v>
      </c>
      <c r="C57" s="122" t="s">
        <v>124</v>
      </c>
      <c r="D57" s="123">
        <f aca="true" t="shared" si="7" ref="D57:I57">D58</f>
        <v>164000</v>
      </c>
      <c r="E57" s="123">
        <f t="shared" si="7"/>
        <v>0</v>
      </c>
      <c r="F57" s="123">
        <f t="shared" si="7"/>
        <v>164000</v>
      </c>
      <c r="G57" s="123">
        <f t="shared" si="7"/>
        <v>164000</v>
      </c>
      <c r="H57" s="123">
        <f t="shared" si="7"/>
        <v>0</v>
      </c>
      <c r="I57" s="123">
        <f t="shared" si="7"/>
        <v>0</v>
      </c>
    </row>
    <row r="58" spans="1:9" s="70" customFormat="1" ht="30">
      <c r="A58" s="50">
        <v>1</v>
      </c>
      <c r="B58" s="62" t="s">
        <v>125</v>
      </c>
      <c r="C58" s="80" t="s">
        <v>126</v>
      </c>
      <c r="D58" s="33">
        <v>164000</v>
      </c>
      <c r="E58" s="33"/>
      <c r="F58" s="20">
        <f>E58+D58</f>
        <v>164000</v>
      </c>
      <c r="G58" s="33">
        <v>164000</v>
      </c>
      <c r="H58" s="33"/>
      <c r="I58" s="33"/>
    </row>
    <row r="59" spans="1:11" ht="15">
      <c r="A59" s="71"/>
      <c r="B59" s="72"/>
      <c r="C59" s="73" t="s">
        <v>57</v>
      </c>
      <c r="D59" s="61">
        <f aca="true" t="shared" si="8" ref="D59:I59">D60+D98</f>
        <v>4101902</v>
      </c>
      <c r="E59" s="61">
        <f t="shared" si="8"/>
        <v>0</v>
      </c>
      <c r="F59" s="61">
        <f t="shared" si="8"/>
        <v>4101902</v>
      </c>
      <c r="G59" s="61">
        <f t="shared" si="8"/>
        <v>4088000</v>
      </c>
      <c r="H59" s="61">
        <f t="shared" si="8"/>
        <v>0</v>
      </c>
      <c r="I59" s="61">
        <f t="shared" si="8"/>
        <v>13902</v>
      </c>
      <c r="J59" s="70"/>
      <c r="K59" s="70"/>
    </row>
    <row r="60" spans="1:11" ht="30">
      <c r="A60" s="74"/>
      <c r="B60" s="75">
        <v>66</v>
      </c>
      <c r="C60" s="76" t="s">
        <v>58</v>
      </c>
      <c r="D60" s="77">
        <f aca="true" t="shared" si="9" ref="D60:I60">SUM(D61:D97)</f>
        <v>3308902</v>
      </c>
      <c r="E60" s="77">
        <f t="shared" si="9"/>
        <v>0</v>
      </c>
      <c r="F60" s="77">
        <f t="shared" si="9"/>
        <v>3308902</v>
      </c>
      <c r="G60" s="77">
        <f t="shared" si="9"/>
        <v>3300000</v>
      </c>
      <c r="H60" s="77">
        <f t="shared" si="9"/>
        <v>0</v>
      </c>
      <c r="I60" s="77">
        <f t="shared" si="9"/>
        <v>8902</v>
      </c>
      <c r="J60" s="70"/>
      <c r="K60" s="70"/>
    </row>
    <row r="61" spans="1:11" s="22" customFormat="1" ht="15">
      <c r="A61" s="78">
        <v>1</v>
      </c>
      <c r="B61" s="79" t="s">
        <v>27</v>
      </c>
      <c r="C61" s="80" t="s">
        <v>59</v>
      </c>
      <c r="D61" s="81">
        <v>175000</v>
      </c>
      <c r="E61" s="81"/>
      <c r="F61" s="20">
        <f aca="true" t="shared" si="10" ref="F61:F97">D61+E61</f>
        <v>175000</v>
      </c>
      <c r="G61" s="82">
        <v>175000</v>
      </c>
      <c r="H61" s="26">
        <f>3500000-3500000</f>
        <v>0</v>
      </c>
      <c r="I61" s="26">
        <f>3500000-3500000</f>
        <v>0</v>
      </c>
      <c r="J61" s="70"/>
      <c r="K61" s="70"/>
    </row>
    <row r="62" spans="1:11" ht="15">
      <c r="A62" s="78">
        <v>2</v>
      </c>
      <c r="B62" s="79" t="s">
        <v>27</v>
      </c>
      <c r="C62" s="83" t="s">
        <v>60</v>
      </c>
      <c r="D62" s="81">
        <v>61650</v>
      </c>
      <c r="E62" s="81"/>
      <c r="F62" s="20">
        <f t="shared" si="10"/>
        <v>61650</v>
      </c>
      <c r="G62" s="82">
        <v>61650</v>
      </c>
      <c r="H62" s="26"/>
      <c r="I62" s="26"/>
      <c r="J62" s="70"/>
      <c r="K62" s="70"/>
    </row>
    <row r="63" spans="1:9" s="70" customFormat="1" ht="15">
      <c r="A63" s="78">
        <v>3</v>
      </c>
      <c r="B63" s="79" t="s">
        <v>27</v>
      </c>
      <c r="C63" s="83" t="s">
        <v>61</v>
      </c>
      <c r="D63" s="81">
        <v>41000</v>
      </c>
      <c r="E63" s="81"/>
      <c r="F63" s="20">
        <f t="shared" si="10"/>
        <v>41000</v>
      </c>
      <c r="G63" s="82">
        <v>41000</v>
      </c>
      <c r="H63" s="26"/>
      <c r="I63" s="26"/>
    </row>
    <row r="64" spans="1:9" s="70" customFormat="1" ht="15">
      <c r="A64" s="78">
        <v>4</v>
      </c>
      <c r="B64" s="79" t="s">
        <v>27</v>
      </c>
      <c r="C64" s="83" t="s">
        <v>62</v>
      </c>
      <c r="D64" s="81">
        <v>60750</v>
      </c>
      <c r="E64" s="81"/>
      <c r="F64" s="20">
        <f t="shared" si="10"/>
        <v>60750</v>
      </c>
      <c r="G64" s="84">
        <v>60750</v>
      </c>
      <c r="H64" s="26"/>
      <c r="I64" s="26"/>
    </row>
    <row r="65" spans="1:9" s="70" customFormat="1" ht="15">
      <c r="A65" s="78">
        <v>5</v>
      </c>
      <c r="B65" s="79" t="s">
        <v>27</v>
      </c>
      <c r="C65" s="83" t="s">
        <v>63</v>
      </c>
      <c r="D65" s="81">
        <v>45000</v>
      </c>
      <c r="E65" s="81"/>
      <c r="F65" s="20">
        <f t="shared" si="10"/>
        <v>45000</v>
      </c>
      <c r="G65" s="84">
        <v>45000</v>
      </c>
      <c r="H65" s="26"/>
      <c r="I65" s="26"/>
    </row>
    <row r="66" spans="1:9" s="70" customFormat="1" ht="15">
      <c r="A66" s="78">
        <v>6</v>
      </c>
      <c r="B66" s="79" t="s">
        <v>27</v>
      </c>
      <c r="C66" s="83" t="s">
        <v>64</v>
      </c>
      <c r="D66" s="81">
        <v>20000</v>
      </c>
      <c r="E66" s="81"/>
      <c r="F66" s="20">
        <f t="shared" si="10"/>
        <v>20000</v>
      </c>
      <c r="G66" s="84">
        <v>20000</v>
      </c>
      <c r="H66" s="26"/>
      <c r="I66" s="26"/>
    </row>
    <row r="67" spans="1:9" s="70" customFormat="1" ht="15">
      <c r="A67" s="78">
        <v>7</v>
      </c>
      <c r="B67" s="79" t="s">
        <v>27</v>
      </c>
      <c r="C67" s="83" t="s">
        <v>65</v>
      </c>
      <c r="D67" s="81">
        <v>20000</v>
      </c>
      <c r="E67" s="81"/>
      <c r="F67" s="20">
        <f t="shared" si="10"/>
        <v>20000</v>
      </c>
      <c r="G67" s="84">
        <v>20000</v>
      </c>
      <c r="H67" s="26"/>
      <c r="I67" s="26"/>
    </row>
    <row r="68" spans="1:9" s="70" customFormat="1" ht="15">
      <c r="A68" s="78">
        <v>8</v>
      </c>
      <c r="B68" s="79" t="s">
        <v>27</v>
      </c>
      <c r="C68" s="83" t="s">
        <v>66</v>
      </c>
      <c r="D68" s="81">
        <v>7000</v>
      </c>
      <c r="E68" s="81"/>
      <c r="F68" s="20">
        <f t="shared" si="10"/>
        <v>7000</v>
      </c>
      <c r="G68" s="82">
        <v>7000</v>
      </c>
      <c r="H68" s="26"/>
      <c r="I68" s="26"/>
    </row>
    <row r="69" spans="1:9" s="70" customFormat="1" ht="15">
      <c r="A69" s="78">
        <v>9</v>
      </c>
      <c r="B69" s="79" t="s">
        <v>27</v>
      </c>
      <c r="C69" s="83" t="s">
        <v>67</v>
      </c>
      <c r="D69" s="81">
        <v>45000</v>
      </c>
      <c r="E69" s="81"/>
      <c r="F69" s="20">
        <f t="shared" si="10"/>
        <v>45000</v>
      </c>
      <c r="G69" s="82">
        <v>45000</v>
      </c>
      <c r="H69" s="26"/>
      <c r="I69" s="26"/>
    </row>
    <row r="70" spans="1:9" s="70" customFormat="1" ht="30">
      <c r="A70" s="78">
        <v>10</v>
      </c>
      <c r="B70" s="79" t="s">
        <v>27</v>
      </c>
      <c r="C70" s="85" t="s">
        <v>68</v>
      </c>
      <c r="D70" s="81">
        <v>50924</v>
      </c>
      <c r="E70" s="81"/>
      <c r="F70" s="20">
        <f t="shared" si="10"/>
        <v>50924</v>
      </c>
      <c r="G70" s="82">
        <v>50924</v>
      </c>
      <c r="H70" s="26"/>
      <c r="I70" s="26"/>
    </row>
    <row r="71" spans="1:9" s="70" customFormat="1" ht="45">
      <c r="A71" s="78">
        <v>11</v>
      </c>
      <c r="B71" s="79" t="s">
        <v>27</v>
      </c>
      <c r="C71" s="85" t="s">
        <v>69</v>
      </c>
      <c r="D71" s="81">
        <v>0</v>
      </c>
      <c r="E71" s="81"/>
      <c r="F71" s="20">
        <f t="shared" si="10"/>
        <v>0</v>
      </c>
      <c r="G71" s="82">
        <f>223150-223150</f>
        <v>0</v>
      </c>
      <c r="H71" s="26">
        <f>4239850-4239850</f>
        <v>0</v>
      </c>
      <c r="I71" s="26">
        <f>4239850-4239850</f>
        <v>0</v>
      </c>
    </row>
    <row r="72" spans="1:9" s="70" customFormat="1" ht="45">
      <c r="A72" s="78">
        <v>12</v>
      </c>
      <c r="B72" s="79" t="s">
        <v>27</v>
      </c>
      <c r="C72" s="86" t="s">
        <v>70</v>
      </c>
      <c r="D72" s="81">
        <v>10000</v>
      </c>
      <c r="E72" s="81"/>
      <c r="F72" s="20">
        <f t="shared" si="10"/>
        <v>10000</v>
      </c>
      <c r="G72" s="82">
        <v>10000</v>
      </c>
      <c r="H72" s="26">
        <f>1500000-1500000</f>
        <v>0</v>
      </c>
      <c r="I72" s="26">
        <f>1500000-1500000</f>
        <v>0</v>
      </c>
    </row>
    <row r="73" spans="1:9" s="70" customFormat="1" ht="30">
      <c r="A73" s="78">
        <v>13</v>
      </c>
      <c r="B73" s="79" t="s">
        <v>27</v>
      </c>
      <c r="C73" s="85" t="s">
        <v>71</v>
      </c>
      <c r="D73" s="81">
        <v>356590</v>
      </c>
      <c r="E73" s="81"/>
      <c r="F73" s="20">
        <f t="shared" si="10"/>
        <v>356590</v>
      </c>
      <c r="G73" s="82">
        <v>356590</v>
      </c>
      <c r="H73" s="26"/>
      <c r="I73" s="26"/>
    </row>
    <row r="74" spans="1:9" s="70" customFormat="1" ht="45">
      <c r="A74" s="78">
        <v>14</v>
      </c>
      <c r="B74" s="79" t="s">
        <v>27</v>
      </c>
      <c r="C74" s="86" t="s">
        <v>72</v>
      </c>
      <c r="D74" s="81">
        <v>0</v>
      </c>
      <c r="E74" s="81"/>
      <c r="F74" s="20">
        <f t="shared" si="10"/>
        <v>0</v>
      </c>
      <c r="G74" s="84">
        <f>30000-30000</f>
        <v>0</v>
      </c>
      <c r="H74" s="26">
        <f>570000-570000</f>
        <v>0</v>
      </c>
      <c r="I74" s="26">
        <f>570000-570000</f>
        <v>0</v>
      </c>
    </row>
    <row r="75" spans="1:9" s="70" customFormat="1" ht="60">
      <c r="A75" s="78">
        <v>15</v>
      </c>
      <c r="B75" s="79" t="s">
        <v>27</v>
      </c>
      <c r="C75" s="85" t="s">
        <v>73</v>
      </c>
      <c r="D75" s="81">
        <v>358246</v>
      </c>
      <c r="E75" s="81"/>
      <c r="F75" s="20">
        <f t="shared" si="10"/>
        <v>358246</v>
      </c>
      <c r="G75" s="82">
        <v>358246</v>
      </c>
      <c r="H75" s="26"/>
      <c r="I75" s="26"/>
    </row>
    <row r="76" spans="1:9" s="70" customFormat="1" ht="45">
      <c r="A76" s="78">
        <v>16</v>
      </c>
      <c r="B76" s="79" t="s">
        <v>27</v>
      </c>
      <c r="C76" s="85" t="s">
        <v>74</v>
      </c>
      <c r="D76" s="81">
        <v>308840</v>
      </c>
      <c r="E76" s="81"/>
      <c r="F76" s="20">
        <f t="shared" si="10"/>
        <v>308840</v>
      </c>
      <c r="G76" s="82">
        <v>308840</v>
      </c>
      <c r="H76" s="26"/>
      <c r="I76" s="26"/>
    </row>
    <row r="77" spans="1:9" s="70" customFormat="1" ht="30">
      <c r="A77" s="78">
        <v>17</v>
      </c>
      <c r="B77" s="79" t="s">
        <v>27</v>
      </c>
      <c r="C77" s="85" t="s">
        <v>75</v>
      </c>
      <c r="D77" s="81">
        <v>210000</v>
      </c>
      <c r="E77" s="81"/>
      <c r="F77" s="20">
        <f t="shared" si="10"/>
        <v>210000</v>
      </c>
      <c r="G77" s="81">
        <v>210000</v>
      </c>
      <c r="H77" s="26"/>
      <c r="I77" s="26"/>
    </row>
    <row r="78" spans="1:9" s="70" customFormat="1" ht="45">
      <c r="A78" s="78">
        <v>18</v>
      </c>
      <c r="B78" s="79" t="s">
        <v>27</v>
      </c>
      <c r="C78" s="85" t="s">
        <v>76</v>
      </c>
      <c r="D78" s="81">
        <v>50000</v>
      </c>
      <c r="E78" s="81"/>
      <c r="F78" s="20">
        <f t="shared" si="10"/>
        <v>50000</v>
      </c>
      <c r="G78" s="82">
        <f>20000+30000</f>
        <v>50000</v>
      </c>
      <c r="H78" s="26"/>
      <c r="I78" s="26"/>
    </row>
    <row r="79" spans="1:9" s="70" customFormat="1" ht="30">
      <c r="A79" s="78">
        <v>19</v>
      </c>
      <c r="B79" s="79" t="s">
        <v>27</v>
      </c>
      <c r="C79" s="85" t="s">
        <v>77</v>
      </c>
      <c r="D79" s="81">
        <v>13000</v>
      </c>
      <c r="E79" s="81"/>
      <c r="F79" s="20">
        <f t="shared" si="10"/>
        <v>13000</v>
      </c>
      <c r="G79" s="82">
        <v>13000</v>
      </c>
      <c r="H79" s="26"/>
      <c r="I79" s="26"/>
    </row>
    <row r="80" spans="1:9" s="70" customFormat="1" ht="45">
      <c r="A80" s="78">
        <v>20</v>
      </c>
      <c r="B80" s="79" t="s">
        <v>27</v>
      </c>
      <c r="C80" s="85" t="s">
        <v>78</v>
      </c>
      <c r="D80" s="81">
        <v>65000</v>
      </c>
      <c r="E80" s="81"/>
      <c r="F80" s="20">
        <f t="shared" si="10"/>
        <v>65000</v>
      </c>
      <c r="G80" s="82">
        <v>65000</v>
      </c>
      <c r="H80" s="26"/>
      <c r="I80" s="26"/>
    </row>
    <row r="81" spans="1:9" s="70" customFormat="1" ht="30">
      <c r="A81" s="78">
        <v>21</v>
      </c>
      <c r="B81" s="79" t="s">
        <v>27</v>
      </c>
      <c r="C81" s="85" t="s">
        <v>79</v>
      </c>
      <c r="D81" s="81">
        <v>7000</v>
      </c>
      <c r="E81" s="81"/>
      <c r="F81" s="20">
        <f t="shared" si="10"/>
        <v>7000</v>
      </c>
      <c r="G81" s="82">
        <v>7000</v>
      </c>
      <c r="H81" s="26"/>
      <c r="I81" s="26"/>
    </row>
    <row r="82" spans="1:9" s="70" customFormat="1" ht="30">
      <c r="A82" s="78">
        <v>22</v>
      </c>
      <c r="B82" s="79" t="s">
        <v>27</v>
      </c>
      <c r="C82" s="80" t="s">
        <v>149</v>
      </c>
      <c r="D82" s="81">
        <v>2667</v>
      </c>
      <c r="E82" s="81"/>
      <c r="F82" s="20">
        <f t="shared" si="10"/>
        <v>2667</v>
      </c>
      <c r="G82" s="82"/>
      <c r="H82" s="26"/>
      <c r="I82" s="81">
        <v>2667</v>
      </c>
    </row>
    <row r="83" spans="1:9" s="70" customFormat="1" ht="15">
      <c r="A83" s="78">
        <v>23</v>
      </c>
      <c r="B83" s="79" t="s">
        <v>27</v>
      </c>
      <c r="C83" s="80" t="s">
        <v>127</v>
      </c>
      <c r="D83" s="81">
        <v>6235</v>
      </c>
      <c r="E83" s="81"/>
      <c r="F83" s="20">
        <f t="shared" si="10"/>
        <v>6235</v>
      </c>
      <c r="G83" s="82"/>
      <c r="H83" s="26"/>
      <c r="I83" s="81">
        <v>6235</v>
      </c>
    </row>
    <row r="84" spans="1:9" s="70" customFormat="1" ht="45">
      <c r="A84" s="78">
        <v>24</v>
      </c>
      <c r="B84" s="79" t="s">
        <v>27</v>
      </c>
      <c r="C84" s="80" t="s">
        <v>143</v>
      </c>
      <c r="D84" s="81">
        <v>161000</v>
      </c>
      <c r="E84" s="81"/>
      <c r="F84" s="20">
        <f t="shared" si="10"/>
        <v>161000</v>
      </c>
      <c r="G84" s="82">
        <v>161000</v>
      </c>
      <c r="H84" s="26"/>
      <c r="I84" s="81"/>
    </row>
    <row r="85" spans="1:9" s="70" customFormat="1" ht="60">
      <c r="A85" s="78">
        <v>25</v>
      </c>
      <c r="B85" s="79" t="s">
        <v>30</v>
      </c>
      <c r="C85" s="80" t="s">
        <v>144</v>
      </c>
      <c r="D85" s="81">
        <v>25000</v>
      </c>
      <c r="E85" s="81"/>
      <c r="F85" s="20">
        <f t="shared" si="10"/>
        <v>25000</v>
      </c>
      <c r="G85" s="82">
        <v>25000</v>
      </c>
      <c r="H85" s="26"/>
      <c r="I85" s="81"/>
    </row>
    <row r="86" spans="1:9" s="70" customFormat="1" ht="45">
      <c r="A86" s="78">
        <v>26</v>
      </c>
      <c r="B86" s="79" t="s">
        <v>27</v>
      </c>
      <c r="C86" s="80" t="s">
        <v>145</v>
      </c>
      <c r="D86" s="81">
        <v>107000</v>
      </c>
      <c r="E86" s="81"/>
      <c r="F86" s="20">
        <f t="shared" si="10"/>
        <v>107000</v>
      </c>
      <c r="G86" s="82">
        <v>107000</v>
      </c>
      <c r="H86" s="26"/>
      <c r="I86" s="81"/>
    </row>
    <row r="87" spans="1:9" s="70" customFormat="1" ht="45">
      <c r="A87" s="78">
        <v>27</v>
      </c>
      <c r="B87" s="79" t="s">
        <v>27</v>
      </c>
      <c r="C87" s="80" t="s">
        <v>146</v>
      </c>
      <c r="D87" s="81">
        <v>56000</v>
      </c>
      <c r="E87" s="81"/>
      <c r="F87" s="20">
        <f t="shared" si="10"/>
        <v>56000</v>
      </c>
      <c r="G87" s="82">
        <v>56000</v>
      </c>
      <c r="H87" s="26"/>
      <c r="I87" s="81"/>
    </row>
    <row r="88" spans="1:9" s="70" customFormat="1" ht="15">
      <c r="A88" s="78">
        <v>28</v>
      </c>
      <c r="B88" s="79" t="s">
        <v>27</v>
      </c>
      <c r="C88" s="80" t="s">
        <v>147</v>
      </c>
      <c r="D88" s="81">
        <v>34000</v>
      </c>
      <c r="E88" s="81"/>
      <c r="F88" s="20">
        <f t="shared" si="10"/>
        <v>34000</v>
      </c>
      <c r="G88" s="82">
        <v>34000</v>
      </c>
      <c r="H88" s="26"/>
      <c r="I88" s="81"/>
    </row>
    <row r="89" spans="1:9" s="70" customFormat="1" ht="15">
      <c r="A89" s="78">
        <v>29</v>
      </c>
      <c r="B89" s="79" t="s">
        <v>27</v>
      </c>
      <c r="C89" s="80" t="s">
        <v>148</v>
      </c>
      <c r="D89" s="81">
        <v>9000</v>
      </c>
      <c r="E89" s="81"/>
      <c r="F89" s="20">
        <f t="shared" si="10"/>
        <v>9000</v>
      </c>
      <c r="G89" s="82">
        <v>9000</v>
      </c>
      <c r="H89" s="26"/>
      <c r="I89" s="81"/>
    </row>
    <row r="90" spans="1:9" s="70" customFormat="1" ht="30">
      <c r="A90" s="78">
        <v>30</v>
      </c>
      <c r="B90" s="79" t="s">
        <v>27</v>
      </c>
      <c r="C90" s="80" t="s">
        <v>149</v>
      </c>
      <c r="D90" s="81">
        <v>26000</v>
      </c>
      <c r="E90" s="81"/>
      <c r="F90" s="20">
        <f t="shared" si="10"/>
        <v>26000</v>
      </c>
      <c r="G90" s="82">
        <v>26000</v>
      </c>
      <c r="H90" s="26"/>
      <c r="I90" s="81"/>
    </row>
    <row r="91" spans="1:9" s="70" customFormat="1" ht="30">
      <c r="A91" s="78">
        <v>31</v>
      </c>
      <c r="B91" s="79" t="s">
        <v>27</v>
      </c>
      <c r="C91" s="80" t="s">
        <v>150</v>
      </c>
      <c r="D91" s="81">
        <v>85000</v>
      </c>
      <c r="E91" s="81"/>
      <c r="F91" s="20">
        <f t="shared" si="10"/>
        <v>85000</v>
      </c>
      <c r="G91" s="82">
        <v>85000</v>
      </c>
      <c r="H91" s="26"/>
      <c r="I91" s="81"/>
    </row>
    <row r="92" spans="1:9" s="70" customFormat="1" ht="45">
      <c r="A92" s="78">
        <v>32</v>
      </c>
      <c r="B92" s="79" t="s">
        <v>27</v>
      </c>
      <c r="C92" s="80" t="s">
        <v>154</v>
      </c>
      <c r="D92" s="81">
        <v>350000</v>
      </c>
      <c r="E92" s="81"/>
      <c r="F92" s="20">
        <f t="shared" si="10"/>
        <v>350000</v>
      </c>
      <c r="G92" s="82">
        <v>350000</v>
      </c>
      <c r="H92" s="26"/>
      <c r="I92" s="81"/>
    </row>
    <row r="93" spans="1:9" s="70" customFormat="1" ht="30">
      <c r="A93" s="78">
        <v>33</v>
      </c>
      <c r="B93" s="79" t="s">
        <v>27</v>
      </c>
      <c r="C93" s="80" t="s">
        <v>155</v>
      </c>
      <c r="D93" s="81">
        <v>100000</v>
      </c>
      <c r="E93" s="81"/>
      <c r="F93" s="20">
        <f t="shared" si="10"/>
        <v>100000</v>
      </c>
      <c r="G93" s="82">
        <v>100000</v>
      </c>
      <c r="H93" s="26"/>
      <c r="I93" s="81"/>
    </row>
    <row r="94" spans="1:9" s="70" customFormat="1" ht="30">
      <c r="A94" s="78">
        <v>34</v>
      </c>
      <c r="B94" s="79" t="s">
        <v>27</v>
      </c>
      <c r="C94" s="80" t="s">
        <v>156</v>
      </c>
      <c r="D94" s="81">
        <v>300000</v>
      </c>
      <c r="E94" s="81"/>
      <c r="F94" s="20">
        <f t="shared" si="10"/>
        <v>300000</v>
      </c>
      <c r="G94" s="82">
        <v>300000</v>
      </c>
      <c r="H94" s="26"/>
      <c r="I94" s="81"/>
    </row>
    <row r="95" spans="1:9" s="70" customFormat="1" ht="30">
      <c r="A95" s="78">
        <v>35</v>
      </c>
      <c r="B95" s="79" t="s">
        <v>27</v>
      </c>
      <c r="C95" s="80" t="s">
        <v>157</v>
      </c>
      <c r="D95" s="81">
        <v>25000</v>
      </c>
      <c r="E95" s="81"/>
      <c r="F95" s="20">
        <f t="shared" si="10"/>
        <v>25000</v>
      </c>
      <c r="G95" s="82">
        <v>25000</v>
      </c>
      <c r="H95" s="26"/>
      <c r="I95" s="81"/>
    </row>
    <row r="96" spans="1:9" s="70" customFormat="1" ht="15">
      <c r="A96" s="78">
        <v>36</v>
      </c>
      <c r="B96" s="79" t="s">
        <v>27</v>
      </c>
      <c r="C96" s="80" t="s">
        <v>159</v>
      </c>
      <c r="D96" s="81">
        <v>99000</v>
      </c>
      <c r="E96" s="81"/>
      <c r="F96" s="20">
        <f t="shared" si="10"/>
        <v>99000</v>
      </c>
      <c r="G96" s="82">
        <v>99000</v>
      </c>
      <c r="H96" s="26"/>
      <c r="I96" s="81"/>
    </row>
    <row r="97" spans="1:9" s="70" customFormat="1" ht="30">
      <c r="A97" s="78">
        <v>37</v>
      </c>
      <c r="B97" s="79" t="s">
        <v>27</v>
      </c>
      <c r="C97" s="80" t="s">
        <v>158</v>
      </c>
      <c r="D97" s="81">
        <v>18000</v>
      </c>
      <c r="E97" s="81"/>
      <c r="F97" s="20">
        <f t="shared" si="10"/>
        <v>18000</v>
      </c>
      <c r="G97" s="82">
        <v>18000</v>
      </c>
      <c r="H97" s="26"/>
      <c r="I97" s="81"/>
    </row>
    <row r="98" spans="1:11" ht="30">
      <c r="A98" s="74"/>
      <c r="B98" s="75">
        <v>66</v>
      </c>
      <c r="C98" s="87" t="s">
        <v>80</v>
      </c>
      <c r="D98" s="77">
        <f aca="true" t="shared" si="11" ref="D98:I98">SUM(D99:D102)</f>
        <v>793000</v>
      </c>
      <c r="E98" s="77">
        <f t="shared" si="11"/>
        <v>0</v>
      </c>
      <c r="F98" s="77">
        <f t="shared" si="11"/>
        <v>793000</v>
      </c>
      <c r="G98" s="77">
        <f t="shared" si="11"/>
        <v>788000</v>
      </c>
      <c r="H98" s="77">
        <f t="shared" si="11"/>
        <v>0</v>
      </c>
      <c r="I98" s="77">
        <f t="shared" si="11"/>
        <v>5000</v>
      </c>
      <c r="J98" s="70"/>
      <c r="K98" s="70"/>
    </row>
    <row r="99" spans="1:11" s="22" customFormat="1" ht="30">
      <c r="A99" s="37">
        <v>1</v>
      </c>
      <c r="B99" s="27" t="s">
        <v>27</v>
      </c>
      <c r="C99" s="88" t="s">
        <v>81</v>
      </c>
      <c r="D99" s="89">
        <v>289000</v>
      </c>
      <c r="E99" s="89"/>
      <c r="F99" s="20">
        <f>D99+E99</f>
        <v>289000</v>
      </c>
      <c r="G99" s="89">
        <v>284000</v>
      </c>
      <c r="H99" s="90"/>
      <c r="I99" s="90">
        <v>5000</v>
      </c>
      <c r="J99" s="70"/>
      <c r="K99" s="70"/>
    </row>
    <row r="100" spans="1:11" ht="15">
      <c r="A100" s="37">
        <v>2</v>
      </c>
      <c r="B100" s="27" t="s">
        <v>27</v>
      </c>
      <c r="C100" s="91" t="s">
        <v>82</v>
      </c>
      <c r="D100" s="89">
        <v>335000</v>
      </c>
      <c r="E100" s="89"/>
      <c r="F100" s="20">
        <f>D100+E100</f>
        <v>335000</v>
      </c>
      <c r="G100" s="92">
        <f>191000+144000</f>
        <v>335000</v>
      </c>
      <c r="H100" s="93"/>
      <c r="I100" s="93"/>
      <c r="J100" s="70"/>
      <c r="K100" s="70"/>
    </row>
    <row r="101" spans="1:11" ht="15">
      <c r="A101" s="37">
        <v>3</v>
      </c>
      <c r="B101" s="27" t="s">
        <v>27</v>
      </c>
      <c r="C101" s="91" t="s">
        <v>83</v>
      </c>
      <c r="D101" s="89">
        <v>150000</v>
      </c>
      <c r="E101" s="89"/>
      <c r="F101" s="20">
        <f>D101+E101</f>
        <v>150000</v>
      </c>
      <c r="G101" s="92">
        <v>150000</v>
      </c>
      <c r="H101" s="93"/>
      <c r="I101" s="93"/>
      <c r="J101" s="70"/>
      <c r="K101" s="70"/>
    </row>
    <row r="102" spans="1:11" ht="15">
      <c r="A102" s="37">
        <v>4</v>
      </c>
      <c r="B102" s="27" t="s">
        <v>27</v>
      </c>
      <c r="C102" s="91" t="s">
        <v>151</v>
      </c>
      <c r="D102" s="89">
        <v>19000</v>
      </c>
      <c r="E102" s="89"/>
      <c r="F102" s="20">
        <f>D102+E102</f>
        <v>19000</v>
      </c>
      <c r="G102" s="92">
        <v>19000</v>
      </c>
      <c r="H102" s="93"/>
      <c r="I102" s="93"/>
      <c r="J102" s="70"/>
      <c r="K102" s="70"/>
    </row>
    <row r="103" spans="1:9" s="70" customFormat="1" ht="15">
      <c r="A103" s="71"/>
      <c r="B103" s="94">
        <v>67</v>
      </c>
      <c r="C103" s="73" t="s">
        <v>84</v>
      </c>
      <c r="D103" s="61">
        <f>D104+D107+D114+D119+D121+D123+D126</f>
        <v>1282000</v>
      </c>
      <c r="E103" s="61">
        <f>E104+E107+E114+E119+E121+E123+E126</f>
        <v>0</v>
      </c>
      <c r="F103" s="61">
        <f>F104+F107+F114+F119+F121+F123+F126</f>
        <v>1282000</v>
      </c>
      <c r="G103" s="61">
        <f>G104+G107+G114+G119+G121+G123+G126</f>
        <v>1282000</v>
      </c>
      <c r="H103" s="61">
        <f>H104+H107+H114+H119+H121+H123+H126</f>
        <v>0</v>
      </c>
      <c r="I103" s="61">
        <f>I104+I107+I114+I119+I121+I123</f>
        <v>0</v>
      </c>
    </row>
    <row r="104" spans="1:9" s="70" customFormat="1" ht="15">
      <c r="A104" s="95"/>
      <c r="B104" s="96">
        <v>67</v>
      </c>
      <c r="C104" s="97" t="s">
        <v>85</v>
      </c>
      <c r="D104" s="98">
        <f aca="true" t="shared" si="12" ref="D104:I104">SUM(D105:D106)</f>
        <v>50000</v>
      </c>
      <c r="E104" s="98">
        <f t="shared" si="12"/>
        <v>0</v>
      </c>
      <c r="F104" s="98">
        <f t="shared" si="12"/>
        <v>50000</v>
      </c>
      <c r="G104" s="98">
        <f t="shared" si="12"/>
        <v>50000</v>
      </c>
      <c r="H104" s="98">
        <f t="shared" si="12"/>
        <v>0</v>
      </c>
      <c r="I104" s="98">
        <f t="shared" si="12"/>
        <v>0</v>
      </c>
    </row>
    <row r="105" spans="1:9" s="70" customFormat="1" ht="15">
      <c r="A105" s="37">
        <v>1</v>
      </c>
      <c r="B105" s="27" t="s">
        <v>86</v>
      </c>
      <c r="C105" s="17" t="s">
        <v>87</v>
      </c>
      <c r="D105" s="99">
        <v>2200</v>
      </c>
      <c r="E105" s="99"/>
      <c r="F105" s="20">
        <f>D105+E105</f>
        <v>2200</v>
      </c>
      <c r="G105" s="99">
        <v>2200</v>
      </c>
      <c r="H105" s="99"/>
      <c r="I105" s="99"/>
    </row>
    <row r="106" spans="1:9" s="70" customFormat="1" ht="15">
      <c r="A106" s="50">
        <v>2</v>
      </c>
      <c r="B106" s="62" t="s">
        <v>88</v>
      </c>
      <c r="C106" s="100" t="s">
        <v>89</v>
      </c>
      <c r="D106" s="101">
        <v>47800</v>
      </c>
      <c r="E106" s="101"/>
      <c r="F106" s="20">
        <f>D106+E106</f>
        <v>47800</v>
      </c>
      <c r="G106" s="101">
        <v>47800</v>
      </c>
      <c r="H106" s="101"/>
      <c r="I106" s="101"/>
    </row>
    <row r="107" spans="1:9" s="70" customFormat="1" ht="30">
      <c r="A107" s="95"/>
      <c r="B107" s="96">
        <v>67</v>
      </c>
      <c r="C107" s="97" t="s">
        <v>90</v>
      </c>
      <c r="D107" s="98">
        <f aca="true" t="shared" si="13" ref="D107:I107">SUM(D108:D113)</f>
        <v>628000</v>
      </c>
      <c r="E107" s="98">
        <f t="shared" si="13"/>
        <v>0</v>
      </c>
      <c r="F107" s="98">
        <f t="shared" si="13"/>
        <v>628000</v>
      </c>
      <c r="G107" s="98">
        <f t="shared" si="13"/>
        <v>628000</v>
      </c>
      <c r="H107" s="98">
        <f t="shared" si="13"/>
        <v>0</v>
      </c>
      <c r="I107" s="98">
        <f t="shared" si="13"/>
        <v>0</v>
      </c>
    </row>
    <row r="108" spans="1:11" s="22" customFormat="1" ht="30">
      <c r="A108" s="37">
        <v>1</v>
      </c>
      <c r="B108" s="27" t="s">
        <v>86</v>
      </c>
      <c r="C108" s="17" t="s">
        <v>91</v>
      </c>
      <c r="D108" s="99">
        <v>150000</v>
      </c>
      <c r="E108" s="99"/>
      <c r="F108" s="20">
        <f aca="true" t="shared" si="14" ref="F108:F113">D108+E108</f>
        <v>150000</v>
      </c>
      <c r="G108" s="99">
        <v>150000</v>
      </c>
      <c r="H108" s="99"/>
      <c r="I108" s="99"/>
      <c r="J108" s="70"/>
      <c r="K108" s="70"/>
    </row>
    <row r="109" spans="1:11" s="22" customFormat="1" ht="45">
      <c r="A109" s="37">
        <v>2</v>
      </c>
      <c r="B109" s="27" t="s">
        <v>88</v>
      </c>
      <c r="C109" s="17" t="s">
        <v>92</v>
      </c>
      <c r="D109" s="99">
        <v>356000</v>
      </c>
      <c r="E109" s="99"/>
      <c r="F109" s="20">
        <f t="shared" si="14"/>
        <v>356000</v>
      </c>
      <c r="G109" s="99">
        <v>356000</v>
      </c>
      <c r="H109" s="99"/>
      <c r="I109" s="99"/>
      <c r="J109" s="70"/>
      <c r="K109" s="70"/>
    </row>
    <row r="110" spans="1:11" s="22" customFormat="1" ht="15">
      <c r="A110" s="37">
        <v>3</v>
      </c>
      <c r="B110" s="62" t="s">
        <v>94</v>
      </c>
      <c r="C110" s="80" t="s">
        <v>133</v>
      </c>
      <c r="D110" s="99">
        <v>70000</v>
      </c>
      <c r="E110" s="99"/>
      <c r="F110" s="20">
        <f t="shared" si="14"/>
        <v>70000</v>
      </c>
      <c r="G110" s="99">
        <v>70000</v>
      </c>
      <c r="H110" s="99"/>
      <c r="I110" s="99"/>
      <c r="J110" s="70"/>
      <c r="K110" s="70"/>
    </row>
    <row r="111" spans="1:11" s="22" customFormat="1" ht="45">
      <c r="A111" s="37">
        <v>4</v>
      </c>
      <c r="B111" s="62" t="s">
        <v>94</v>
      </c>
      <c r="C111" s="80" t="s">
        <v>134</v>
      </c>
      <c r="D111" s="99">
        <v>10000</v>
      </c>
      <c r="E111" s="99"/>
      <c r="F111" s="20">
        <f t="shared" si="14"/>
        <v>10000</v>
      </c>
      <c r="G111" s="99">
        <v>10000</v>
      </c>
      <c r="H111" s="99"/>
      <c r="I111" s="99"/>
      <c r="J111" s="70"/>
      <c r="K111" s="70"/>
    </row>
    <row r="112" spans="1:11" s="22" customFormat="1" ht="30">
      <c r="A112" s="37">
        <v>5</v>
      </c>
      <c r="B112" s="62" t="s">
        <v>94</v>
      </c>
      <c r="C112" s="80" t="s">
        <v>135</v>
      </c>
      <c r="D112" s="99">
        <v>24000</v>
      </c>
      <c r="E112" s="99"/>
      <c r="F112" s="20">
        <f t="shared" si="14"/>
        <v>24000</v>
      </c>
      <c r="G112" s="99">
        <v>24000</v>
      </c>
      <c r="H112" s="99"/>
      <c r="I112" s="99"/>
      <c r="J112" s="70"/>
      <c r="K112" s="70"/>
    </row>
    <row r="113" spans="1:11" s="22" customFormat="1" ht="15">
      <c r="A113" s="37">
        <v>6</v>
      </c>
      <c r="B113" s="62" t="s">
        <v>94</v>
      </c>
      <c r="C113" s="80" t="s">
        <v>136</v>
      </c>
      <c r="D113" s="99">
        <v>18000</v>
      </c>
      <c r="E113" s="99"/>
      <c r="F113" s="20">
        <f t="shared" si="14"/>
        <v>18000</v>
      </c>
      <c r="G113" s="99">
        <v>18000</v>
      </c>
      <c r="H113" s="99"/>
      <c r="I113" s="99"/>
      <c r="J113" s="70"/>
      <c r="K113" s="70"/>
    </row>
    <row r="114" spans="1:11" ht="30">
      <c r="A114" s="95"/>
      <c r="B114" s="96">
        <v>67</v>
      </c>
      <c r="C114" s="97" t="s">
        <v>93</v>
      </c>
      <c r="D114" s="98">
        <f aca="true" t="shared" si="15" ref="D114:I114">SUM(D115:D118)</f>
        <v>150000</v>
      </c>
      <c r="E114" s="98">
        <f t="shared" si="15"/>
        <v>0</v>
      </c>
      <c r="F114" s="98">
        <f t="shared" si="15"/>
        <v>150000</v>
      </c>
      <c r="G114" s="98">
        <f t="shared" si="15"/>
        <v>150000</v>
      </c>
      <c r="H114" s="98">
        <f t="shared" si="15"/>
        <v>0</v>
      </c>
      <c r="I114" s="98">
        <f t="shared" si="15"/>
        <v>0</v>
      </c>
      <c r="J114" s="70"/>
      <c r="K114" s="70"/>
    </row>
    <row r="115" spans="1:11" s="22" customFormat="1" ht="15">
      <c r="A115" s="50">
        <v>1</v>
      </c>
      <c r="B115" s="62" t="s">
        <v>94</v>
      </c>
      <c r="C115" s="102" t="s">
        <v>95</v>
      </c>
      <c r="D115" s="103">
        <v>50000</v>
      </c>
      <c r="E115" s="103"/>
      <c r="F115" s="20">
        <f>D115+E115</f>
        <v>50000</v>
      </c>
      <c r="G115" s="103">
        <v>50000</v>
      </c>
      <c r="H115" s="99"/>
      <c r="I115" s="99"/>
      <c r="J115" s="70"/>
      <c r="K115" s="70"/>
    </row>
    <row r="116" spans="1:11" s="22" customFormat="1" ht="15">
      <c r="A116" s="50">
        <v>2</v>
      </c>
      <c r="B116" s="62" t="s">
        <v>94</v>
      </c>
      <c r="C116" s="102" t="s">
        <v>96</v>
      </c>
      <c r="D116" s="103">
        <v>10000</v>
      </c>
      <c r="E116" s="103"/>
      <c r="F116" s="20">
        <f>D116+E116</f>
        <v>10000</v>
      </c>
      <c r="G116" s="103">
        <v>10000</v>
      </c>
      <c r="H116" s="99"/>
      <c r="I116" s="99"/>
      <c r="J116" s="70"/>
      <c r="K116" s="70"/>
    </row>
    <row r="117" spans="1:11" s="22" customFormat="1" ht="16.5">
      <c r="A117" s="50">
        <v>3</v>
      </c>
      <c r="B117" s="62" t="s">
        <v>94</v>
      </c>
      <c r="C117" s="125" t="s">
        <v>131</v>
      </c>
      <c r="D117" s="103">
        <v>32000</v>
      </c>
      <c r="E117" s="103"/>
      <c r="F117" s="20">
        <f>D117+E117</f>
        <v>32000</v>
      </c>
      <c r="G117" s="103">
        <v>32000</v>
      </c>
      <c r="H117" s="99"/>
      <c r="I117" s="99"/>
      <c r="J117" s="70"/>
      <c r="K117" s="70"/>
    </row>
    <row r="118" spans="1:11" s="22" customFormat="1" ht="16.5">
      <c r="A118" s="50">
        <v>4</v>
      </c>
      <c r="B118" s="62" t="s">
        <v>94</v>
      </c>
      <c r="C118" s="125" t="s">
        <v>132</v>
      </c>
      <c r="D118" s="103">
        <v>58000</v>
      </c>
      <c r="E118" s="103"/>
      <c r="F118" s="20">
        <f>D118+E118</f>
        <v>58000</v>
      </c>
      <c r="G118" s="103">
        <v>58000</v>
      </c>
      <c r="H118" s="99"/>
      <c r="I118" s="99"/>
      <c r="J118" s="70"/>
      <c r="K118" s="70"/>
    </row>
    <row r="119" spans="1:11" ht="15">
      <c r="A119" s="104"/>
      <c r="B119" s="96">
        <v>67</v>
      </c>
      <c r="C119" s="87" t="s">
        <v>97</v>
      </c>
      <c r="D119" s="77">
        <f>SUM(D120)</f>
        <v>3000</v>
      </c>
      <c r="E119" s="77">
        <f>SUM(E120)</f>
        <v>0</v>
      </c>
      <c r="F119" s="77">
        <f>SUM(F120)</f>
        <v>3000</v>
      </c>
      <c r="G119" s="77">
        <f>G120</f>
        <v>3000</v>
      </c>
      <c r="H119" s="77">
        <f>H120</f>
        <v>0</v>
      </c>
      <c r="I119" s="77">
        <f>I120</f>
        <v>0</v>
      </c>
      <c r="J119" s="70"/>
      <c r="K119" s="70"/>
    </row>
    <row r="120" spans="1:11" ht="15">
      <c r="A120" s="66" t="s">
        <v>50</v>
      </c>
      <c r="B120" s="67" t="s">
        <v>94</v>
      </c>
      <c r="C120" s="14" t="s">
        <v>98</v>
      </c>
      <c r="D120" s="33">
        <v>3000</v>
      </c>
      <c r="E120" s="33"/>
      <c r="F120" s="20">
        <f>D120+E120</f>
        <v>3000</v>
      </c>
      <c r="G120" s="33">
        <v>3000</v>
      </c>
      <c r="H120" s="33"/>
      <c r="I120" s="33"/>
      <c r="J120" s="70"/>
      <c r="K120" s="70"/>
    </row>
    <row r="121" spans="1:11" ht="45">
      <c r="A121" s="105"/>
      <c r="B121" s="96">
        <v>67</v>
      </c>
      <c r="C121" s="87" t="s">
        <v>99</v>
      </c>
      <c r="D121" s="77">
        <f aca="true" t="shared" si="16" ref="D121:I121">SUM(D122:D122)</f>
        <v>5000</v>
      </c>
      <c r="E121" s="77">
        <f t="shared" si="16"/>
        <v>0</v>
      </c>
      <c r="F121" s="77">
        <f t="shared" si="16"/>
        <v>5000</v>
      </c>
      <c r="G121" s="77">
        <f t="shared" si="16"/>
        <v>5000</v>
      </c>
      <c r="H121" s="77">
        <f t="shared" si="16"/>
        <v>0</v>
      </c>
      <c r="I121" s="77">
        <f t="shared" si="16"/>
        <v>0</v>
      </c>
      <c r="J121" s="70"/>
      <c r="K121" s="70"/>
    </row>
    <row r="122" spans="1:11" ht="15">
      <c r="A122" s="66" t="s">
        <v>50</v>
      </c>
      <c r="B122" s="67" t="s">
        <v>94</v>
      </c>
      <c r="C122" s="14" t="s">
        <v>98</v>
      </c>
      <c r="D122" s="33">
        <v>5000</v>
      </c>
      <c r="E122" s="33"/>
      <c r="F122" s="20">
        <f>D122+E122</f>
        <v>5000</v>
      </c>
      <c r="G122" s="33">
        <v>5000</v>
      </c>
      <c r="H122" s="93"/>
      <c r="I122" s="93"/>
      <c r="J122" s="70"/>
      <c r="K122" s="70"/>
    </row>
    <row r="123" spans="1:11" ht="15">
      <c r="A123" s="106"/>
      <c r="B123" s="96">
        <v>67</v>
      </c>
      <c r="C123" s="87" t="s">
        <v>100</v>
      </c>
      <c r="D123" s="98">
        <f>SUM(D124:D125)</f>
        <v>20000</v>
      </c>
      <c r="E123" s="98">
        <f>SUM(E124:E125)</f>
        <v>0</v>
      </c>
      <c r="F123" s="98">
        <f>SUM(F124:F125)</f>
        <v>20000</v>
      </c>
      <c r="G123" s="98">
        <f>SUM(G124:G125)</f>
        <v>20000</v>
      </c>
      <c r="H123" s="98"/>
      <c r="I123" s="98"/>
      <c r="J123" s="70"/>
      <c r="K123" s="70"/>
    </row>
    <row r="124" spans="1:11" s="22" customFormat="1" ht="15">
      <c r="A124" s="66" t="s">
        <v>50</v>
      </c>
      <c r="B124" s="67" t="s">
        <v>94</v>
      </c>
      <c r="C124" s="14" t="s">
        <v>101</v>
      </c>
      <c r="D124" s="101">
        <v>10000</v>
      </c>
      <c r="E124" s="101"/>
      <c r="F124" s="20">
        <f>D124+E124</f>
        <v>10000</v>
      </c>
      <c r="G124" s="101">
        <v>10000</v>
      </c>
      <c r="H124" s="99"/>
      <c r="I124" s="99"/>
      <c r="J124" s="70"/>
      <c r="K124" s="70"/>
    </row>
    <row r="125" spans="1:11" s="22" customFormat="1" ht="15">
      <c r="A125" s="66" t="s">
        <v>102</v>
      </c>
      <c r="B125" s="67" t="s">
        <v>94</v>
      </c>
      <c r="C125" s="107" t="s">
        <v>103</v>
      </c>
      <c r="D125" s="101">
        <v>10000</v>
      </c>
      <c r="E125" s="101"/>
      <c r="F125" s="20">
        <f>D125+E125</f>
        <v>10000</v>
      </c>
      <c r="G125" s="101">
        <v>10000</v>
      </c>
      <c r="H125" s="99"/>
      <c r="I125" s="99"/>
      <c r="J125" s="70"/>
      <c r="K125" s="70"/>
    </row>
    <row r="126" spans="1:11" s="22" customFormat="1" ht="15">
      <c r="A126" s="87"/>
      <c r="B126" s="87"/>
      <c r="C126" s="87" t="s">
        <v>129</v>
      </c>
      <c r="D126" s="126">
        <f aca="true" t="shared" si="17" ref="D126:I126">D127</f>
        <v>426000</v>
      </c>
      <c r="E126" s="126">
        <f t="shared" si="17"/>
        <v>0</v>
      </c>
      <c r="F126" s="126">
        <f t="shared" si="17"/>
        <v>426000</v>
      </c>
      <c r="G126" s="126">
        <f t="shared" si="17"/>
        <v>426000</v>
      </c>
      <c r="H126" s="126">
        <f t="shared" si="17"/>
        <v>0</v>
      </c>
      <c r="I126" s="126">
        <f t="shared" si="17"/>
        <v>0</v>
      </c>
      <c r="J126" s="70"/>
      <c r="K126" s="70"/>
    </row>
    <row r="127" spans="1:11" s="22" customFormat="1" ht="45">
      <c r="A127" s="66" t="s">
        <v>50</v>
      </c>
      <c r="B127" s="67" t="s">
        <v>86</v>
      </c>
      <c r="C127" s="80" t="s">
        <v>130</v>
      </c>
      <c r="D127" s="101">
        <v>426000</v>
      </c>
      <c r="E127" s="101"/>
      <c r="F127" s="20">
        <f>E127+D127</f>
        <v>426000</v>
      </c>
      <c r="G127" s="20">
        <v>426000</v>
      </c>
      <c r="H127" s="20"/>
      <c r="I127" s="20"/>
      <c r="J127" s="70"/>
      <c r="K127" s="70"/>
    </row>
    <row r="128" spans="1:11" ht="45">
      <c r="A128" s="68"/>
      <c r="B128" s="69">
        <v>68</v>
      </c>
      <c r="C128" s="12" t="s">
        <v>104</v>
      </c>
      <c r="D128" s="108">
        <f aca="true" t="shared" si="18" ref="D128:I128">D131+D134+D138+D141</f>
        <v>546000</v>
      </c>
      <c r="E128" s="108">
        <f t="shared" si="18"/>
        <v>0</v>
      </c>
      <c r="F128" s="108">
        <f t="shared" si="18"/>
        <v>546000</v>
      </c>
      <c r="G128" s="108">
        <f t="shared" si="18"/>
        <v>546000</v>
      </c>
      <c r="H128" s="108">
        <f t="shared" si="18"/>
        <v>0</v>
      </c>
      <c r="I128" s="108">
        <f t="shared" si="18"/>
        <v>0</v>
      </c>
      <c r="J128" s="70"/>
      <c r="K128" s="70"/>
    </row>
    <row r="129" spans="1:11" s="22" customFormat="1" ht="15">
      <c r="A129" s="37">
        <v>1</v>
      </c>
      <c r="B129" s="27" t="s">
        <v>105</v>
      </c>
      <c r="C129" s="109" t="s">
        <v>106</v>
      </c>
      <c r="D129" s="54">
        <v>53000</v>
      </c>
      <c r="E129" s="54"/>
      <c r="F129" s="20">
        <f>D129+E129</f>
        <v>53000</v>
      </c>
      <c r="G129" s="54">
        <f>60000-7000</f>
        <v>53000</v>
      </c>
      <c r="H129" s="109"/>
      <c r="I129" s="109"/>
      <c r="J129" s="70"/>
      <c r="K129" s="70"/>
    </row>
    <row r="130" spans="1:11" s="22" customFormat="1" ht="45">
      <c r="A130" s="37">
        <v>2</v>
      </c>
      <c r="B130" s="62" t="s">
        <v>105</v>
      </c>
      <c r="C130" s="109" t="s">
        <v>107</v>
      </c>
      <c r="D130" s="54">
        <v>26000</v>
      </c>
      <c r="E130" s="54"/>
      <c r="F130" s="20">
        <f>D130+E130</f>
        <v>26000</v>
      </c>
      <c r="G130" s="82">
        <v>26000</v>
      </c>
      <c r="H130" s="80"/>
      <c r="I130" s="80"/>
      <c r="J130" s="70"/>
      <c r="K130" s="70"/>
    </row>
    <row r="131" spans="1:11" s="22" customFormat="1" ht="15">
      <c r="A131" s="110"/>
      <c r="B131" s="110"/>
      <c r="C131" s="111" t="s">
        <v>108</v>
      </c>
      <c r="D131" s="112">
        <f>SUM(D129:D130)</f>
        <v>79000</v>
      </c>
      <c r="E131" s="112">
        <f>SUM(E129:E130)</f>
        <v>0</v>
      </c>
      <c r="F131" s="112">
        <f>SUM(F129:F130)</f>
        <v>79000</v>
      </c>
      <c r="G131" s="112">
        <f>SUM(G129:G130)</f>
        <v>79000</v>
      </c>
      <c r="H131" s="113"/>
      <c r="I131" s="113"/>
      <c r="J131" s="70"/>
      <c r="K131" s="70"/>
    </row>
    <row r="132" spans="1:11" s="22" customFormat="1" ht="45">
      <c r="A132" s="37">
        <v>1</v>
      </c>
      <c r="B132" s="62" t="s">
        <v>109</v>
      </c>
      <c r="C132" s="83" t="s">
        <v>110</v>
      </c>
      <c r="D132" s="82">
        <v>180000</v>
      </c>
      <c r="E132" s="82"/>
      <c r="F132" s="20">
        <f>D132+E132</f>
        <v>180000</v>
      </c>
      <c r="G132" s="114">
        <v>180000</v>
      </c>
      <c r="H132" s="80"/>
      <c r="I132" s="80"/>
      <c r="J132" s="70"/>
      <c r="K132" s="70"/>
    </row>
    <row r="133" spans="1:11" s="22" customFormat="1" ht="30">
      <c r="A133" s="37">
        <v>2</v>
      </c>
      <c r="B133" s="62" t="s">
        <v>109</v>
      </c>
      <c r="C133" s="80" t="s">
        <v>137</v>
      </c>
      <c r="D133" s="82">
        <v>60000</v>
      </c>
      <c r="E133" s="82"/>
      <c r="F133" s="20">
        <f>D133+E133</f>
        <v>60000</v>
      </c>
      <c r="G133" s="114">
        <v>60000</v>
      </c>
      <c r="H133" s="80"/>
      <c r="I133" s="80"/>
      <c r="J133" s="70"/>
      <c r="K133" s="70"/>
    </row>
    <row r="134" spans="1:9" s="70" customFormat="1" ht="15">
      <c r="A134" s="115"/>
      <c r="B134" s="110"/>
      <c r="C134" s="111" t="s">
        <v>111</v>
      </c>
      <c r="D134" s="112">
        <f aca="true" t="shared" si="19" ref="D134:I134">SUM(D132:D133)</f>
        <v>240000</v>
      </c>
      <c r="E134" s="112">
        <f t="shared" si="19"/>
        <v>0</v>
      </c>
      <c r="F134" s="112">
        <f t="shared" si="19"/>
        <v>240000</v>
      </c>
      <c r="G134" s="112">
        <f t="shared" si="19"/>
        <v>240000</v>
      </c>
      <c r="H134" s="112">
        <f t="shared" si="19"/>
        <v>0</v>
      </c>
      <c r="I134" s="112">
        <f t="shared" si="19"/>
        <v>0</v>
      </c>
    </row>
    <row r="135" spans="1:9" s="70" customFormat="1" ht="45">
      <c r="A135" s="37">
        <v>1</v>
      </c>
      <c r="B135" s="62" t="s">
        <v>112</v>
      </c>
      <c r="C135" s="80" t="s">
        <v>113</v>
      </c>
      <c r="D135" s="82">
        <v>10000</v>
      </c>
      <c r="E135" s="82"/>
      <c r="F135" s="20">
        <f>D135+E135</f>
        <v>10000</v>
      </c>
      <c r="G135" s="82">
        <f>20000-10000</f>
        <v>10000</v>
      </c>
      <c r="H135" s="80"/>
      <c r="I135" s="80"/>
    </row>
    <row r="136" spans="1:9" s="70" customFormat="1" ht="45">
      <c r="A136" s="37">
        <v>2</v>
      </c>
      <c r="B136" s="62" t="s">
        <v>112</v>
      </c>
      <c r="C136" s="114" t="s">
        <v>114</v>
      </c>
      <c r="D136" s="82">
        <v>90000</v>
      </c>
      <c r="E136" s="82"/>
      <c r="F136" s="20">
        <f>D136+E136</f>
        <v>90000</v>
      </c>
      <c r="G136" s="116">
        <v>90000</v>
      </c>
      <c r="H136" s="80"/>
      <c r="I136" s="80"/>
    </row>
    <row r="137" spans="1:9" s="70" customFormat="1" ht="150">
      <c r="A137" s="37">
        <v>3</v>
      </c>
      <c r="B137" s="62" t="s">
        <v>112</v>
      </c>
      <c r="C137" s="114" t="s">
        <v>153</v>
      </c>
      <c r="D137" s="82">
        <v>10000</v>
      </c>
      <c r="E137" s="82"/>
      <c r="F137" s="20">
        <f>D137+E137</f>
        <v>10000</v>
      </c>
      <c r="G137" s="116">
        <v>10000</v>
      </c>
      <c r="H137" s="80"/>
      <c r="I137" s="80"/>
    </row>
    <row r="138" spans="1:9" s="70" customFormat="1" ht="15">
      <c r="A138" s="117"/>
      <c r="B138" s="118"/>
      <c r="C138" s="119" t="s">
        <v>115</v>
      </c>
      <c r="D138" s="119">
        <f aca="true" t="shared" si="20" ref="D138:I138">D136+D135+D137</f>
        <v>110000</v>
      </c>
      <c r="E138" s="119">
        <f t="shared" si="20"/>
        <v>0</v>
      </c>
      <c r="F138" s="119">
        <f t="shared" si="20"/>
        <v>110000</v>
      </c>
      <c r="G138" s="119">
        <f t="shared" si="20"/>
        <v>110000</v>
      </c>
      <c r="H138" s="119">
        <f t="shared" si="20"/>
        <v>0</v>
      </c>
      <c r="I138" s="119">
        <f t="shared" si="20"/>
        <v>0</v>
      </c>
    </row>
    <row r="139" spans="1:9" s="70" customFormat="1" ht="15">
      <c r="A139" s="43">
        <v>1</v>
      </c>
      <c r="B139" s="27" t="s">
        <v>112</v>
      </c>
      <c r="C139" s="80" t="s">
        <v>138</v>
      </c>
      <c r="D139" s="127">
        <v>110000</v>
      </c>
      <c r="E139" s="127"/>
      <c r="F139" s="127">
        <f>E139+D139</f>
        <v>110000</v>
      </c>
      <c r="G139" s="127">
        <v>110000</v>
      </c>
      <c r="H139" s="127"/>
      <c r="I139" s="127"/>
    </row>
    <row r="140" spans="1:9" s="70" customFormat="1" ht="15">
      <c r="A140" s="43">
        <v>1</v>
      </c>
      <c r="B140" s="27" t="s">
        <v>112</v>
      </c>
      <c r="C140" s="80" t="s">
        <v>152</v>
      </c>
      <c r="D140" s="54">
        <v>7000</v>
      </c>
      <c r="E140" s="54"/>
      <c r="F140" s="54">
        <f>E140+D140</f>
        <v>7000</v>
      </c>
      <c r="G140" s="54">
        <v>7000</v>
      </c>
      <c r="H140" s="127"/>
      <c r="I140" s="127"/>
    </row>
    <row r="141" spans="1:9" s="70" customFormat="1" ht="15">
      <c r="A141" s="117"/>
      <c r="B141" s="118"/>
      <c r="C141" s="119" t="s">
        <v>139</v>
      </c>
      <c r="D141" s="119">
        <f aca="true" t="shared" si="21" ref="D141:I141">SUM(D139:D140)</f>
        <v>117000</v>
      </c>
      <c r="E141" s="119">
        <f t="shared" si="21"/>
        <v>0</v>
      </c>
      <c r="F141" s="119">
        <f t="shared" si="21"/>
        <v>117000</v>
      </c>
      <c r="G141" s="119">
        <f t="shared" si="21"/>
        <v>117000</v>
      </c>
      <c r="H141" s="119">
        <f t="shared" si="21"/>
        <v>0</v>
      </c>
      <c r="I141" s="119">
        <f t="shared" si="21"/>
        <v>0</v>
      </c>
    </row>
    <row r="142" spans="1:9" s="70" customFormat="1" ht="30">
      <c r="A142" s="58"/>
      <c r="B142" s="59" t="s">
        <v>116</v>
      </c>
      <c r="C142" s="65" t="s">
        <v>117</v>
      </c>
      <c r="D142" s="108">
        <f aca="true" t="shared" si="22" ref="D142:I142">D143+D144+D145</f>
        <v>2500000</v>
      </c>
      <c r="E142" s="108">
        <f t="shared" si="22"/>
        <v>0</v>
      </c>
      <c r="F142" s="108">
        <f t="shared" si="22"/>
        <v>2500000</v>
      </c>
      <c r="G142" s="108">
        <f t="shared" si="22"/>
        <v>2500000</v>
      </c>
      <c r="H142" s="108">
        <f t="shared" si="22"/>
        <v>0</v>
      </c>
      <c r="I142" s="108">
        <f t="shared" si="22"/>
        <v>0</v>
      </c>
    </row>
    <row r="143" spans="1:9" s="70" customFormat="1" ht="15">
      <c r="A143" s="14">
        <v>1</v>
      </c>
      <c r="B143" s="62" t="s">
        <v>40</v>
      </c>
      <c r="C143" s="114" t="s">
        <v>118</v>
      </c>
      <c r="D143" s="101">
        <v>130000</v>
      </c>
      <c r="E143" s="101"/>
      <c r="F143" s="20">
        <f>D143+E143</f>
        <v>130000</v>
      </c>
      <c r="G143" s="33">
        <v>130000</v>
      </c>
      <c r="H143" s="33">
        <v>0</v>
      </c>
      <c r="I143" s="33">
        <v>0</v>
      </c>
    </row>
    <row r="144" spans="1:9" s="70" customFormat="1" ht="45">
      <c r="A144" s="14">
        <v>2</v>
      </c>
      <c r="B144" s="62" t="s">
        <v>43</v>
      </c>
      <c r="C144" s="102" t="s">
        <v>119</v>
      </c>
      <c r="D144" s="33">
        <v>1470000</v>
      </c>
      <c r="E144" s="33"/>
      <c r="F144" s="20">
        <f>D144+E144</f>
        <v>1470000</v>
      </c>
      <c r="G144" s="33">
        <v>1470000</v>
      </c>
      <c r="H144" s="33"/>
      <c r="I144" s="33"/>
    </row>
    <row r="145" spans="1:9" s="70" customFormat="1" ht="45">
      <c r="A145" s="14">
        <v>3</v>
      </c>
      <c r="B145" s="35" t="s">
        <v>43</v>
      </c>
      <c r="C145" s="109" t="s">
        <v>120</v>
      </c>
      <c r="D145" s="33">
        <v>900000</v>
      </c>
      <c r="E145" s="33"/>
      <c r="F145" s="20">
        <f>D145+E145</f>
        <v>900000</v>
      </c>
      <c r="G145" s="33">
        <v>900000</v>
      </c>
      <c r="H145" s="33"/>
      <c r="I145" s="33"/>
    </row>
  </sheetData>
  <sheetProtection/>
  <autoFilter ref="A4:I145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7480314960629921" right="0.11811023622047245" top="1.141732283464567" bottom="0.7480314960629921" header="0.31496062992125984" footer="0.31496062992125984"/>
  <pageSetup horizontalDpi="600" verticalDpi="600" orientation="portrait" paperSize="9" scale="85" r:id="rId1"/>
  <headerFooter>
    <oddHeader>&amp;L&amp;"Trebuchet MS,Aldin"&amp;10ROMÂNIA
JUDEŢUL MUREŞ
CONSILIUL JUDEŢEAN&amp;C&amp;"-,Aldin"
&amp;"Trebuchet MS,Aldin"Programul de investiţii pe anul 2014&amp;R&amp;"Trebuchet MS,Aldin"&amp;10ANEXA nr.7/d la HCJM nr.        /                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2014-10-17T06:26:59Z</cp:lastPrinted>
  <dcterms:created xsi:type="dcterms:W3CDTF">2014-03-18T08:17:07Z</dcterms:created>
  <dcterms:modified xsi:type="dcterms:W3CDTF">2014-10-20T05:44:10Z</dcterms:modified>
  <cp:category/>
  <cp:version/>
  <cp:contentType/>
  <cp:contentStatus/>
</cp:coreProperties>
</file>