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Foaie1 (6)" sheetId="1" r:id="rId1"/>
  </sheets>
  <definedNames>
    <definedName name="_xlnm._FilterDatabase" localSheetId="0" hidden="1">'Foaie1 (6)'!$A$4:$H$99</definedName>
    <definedName name="_xlnm.Print_Titles" localSheetId="0">'Foaie1 (6)'!$2:$4</definedName>
    <definedName name="_xlnm.Print_Area" localSheetId="0">'Foaie1 (6)'!$A$1:$I$99</definedName>
  </definedNames>
  <calcPr fullCalcOnLoad="1"/>
</workbook>
</file>

<file path=xl/sharedStrings.xml><?xml version="1.0" encoding="utf-8"?>
<sst xmlns="http://schemas.openxmlformats.org/spreadsheetml/2006/main" count="181" uniqueCount="124">
  <si>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</si>
  <si>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</si>
  <si>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</si>
  <si>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</si>
  <si>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</si>
  <si>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</si>
  <si>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</si>
  <si>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</si>
  <si>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</si>
  <si>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</si>
  <si>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</si>
  <si>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</si>
  <si>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</si>
  <si>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</si>
  <si>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</si>
  <si>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</si>
  <si>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</si>
  <si>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</si>
  <si>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</si>
  <si>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</si>
  <si>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</si>
  <si>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</si>
  <si>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</si>
  <si>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</si>
  <si>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</si>
  <si>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</si>
  <si>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</si>
  <si>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</si>
  <si>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</si>
  <si>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</si>
  <si>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</si>
  <si>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</si>
  <si>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</si>
  <si>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</si>
  <si>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</si>
  <si>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</si>
  <si>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</si>
  <si>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</si>
  <si>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</si>
  <si>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</si>
  <si>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</si>
  <si>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</si>
  <si>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</si>
  <si>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</si>
  <si>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</si>
  <si>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</si>
  <si>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</si>
  <si>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</si>
  <si>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</si>
  <si>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</si>
  <si>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</si>
  <si>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</si>
  <si>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</si>
  <si>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</si>
  <si>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</si>
  <si>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</si>
  <si>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</si>
  <si>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</si>
  <si>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</si>
  <si>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</si>
  <si>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</si>
  <si>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</si>
  <si>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</si>
  <si>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</si>
  <si>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</si>
  <si>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</si>
  <si>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</si>
  <si>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</si>
  <si>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</si>
  <si>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</si>
  <si>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</si>
  <si>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</si>
  <si>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</si>
  <si>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</si>
  <si>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</si>
  <si>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</si>
  <si>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</si>
  <si>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</si>
  <si>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</si>
  <si>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</si>
  <si>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</si>
  <si>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</si>
  <si>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</si>
  <si>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</si>
  <si>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</si>
  <si>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</si>
  <si>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</si>
  <si>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</si>
  <si>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</si>
  <si>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</si>
  <si>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</si>
  <si>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</si>
  <si>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</si>
  <si>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</si>
  <si>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</si>
  <si>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</si>
  <si>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</si>
  <si>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</si>
  <si>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</si>
  <si>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</si>
  <si>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</si>
  <si>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</si>
  <si>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</si>
  <si>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</si>
  <si>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</si>
  <si>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</si>
  <si>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</si>
  <si>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</si>
  <si>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</si>
  <si>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</si>
  <si>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</si>
  <si>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</si>
  <si>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</si>
  <si>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</si>
  <si>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</si>
  <si>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</si>
  <si>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</si>
  <si>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</si>
  <si>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</si>
  <si>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</si>
  <si>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</si>
  <si>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</si>
  <si>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</si>
  <si>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Venituri proprii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</si>
</sst>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9"/>
      <color indexed="60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165" fontId="4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4" fillId="33" borderId="12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wrapText="1"/>
    </xf>
    <xf numFmtId="3" fontId="44" fillId="33" borderId="12" xfId="0" applyNumberFormat="1" applyFont="1" applyFill="1" applyBorder="1" applyAlignment="1">
      <alignment/>
    </xf>
    <xf numFmtId="0" fontId="45" fillId="34" borderId="10" xfId="0" applyFont="1" applyFill="1" applyBorder="1" applyAlignment="1">
      <alignment wrapText="1"/>
    </xf>
    <xf numFmtId="49" fontId="45" fillId="34" borderId="10" xfId="50" applyNumberFormat="1" applyFont="1" applyFill="1" applyBorder="1" applyAlignment="1">
      <alignment wrapText="1"/>
      <protection/>
    </xf>
    <xf numFmtId="3" fontId="45" fillId="34" borderId="12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3" fontId="46" fillId="0" borderId="10" xfId="0" applyNumberFormat="1" applyFont="1" applyBorder="1" applyAlignment="1">
      <alignment/>
    </xf>
    <xf numFmtId="0" fontId="43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0" fontId="43" fillId="35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wrapText="1"/>
    </xf>
    <xf numFmtId="3" fontId="7" fillId="35" borderId="10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43" fillId="35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3" fontId="46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center" wrapText="1"/>
    </xf>
    <xf numFmtId="3" fontId="8" fillId="35" borderId="10" xfId="0" applyNumberFormat="1" applyFont="1" applyFill="1" applyBorder="1" applyAlignment="1">
      <alignment wrapText="1"/>
    </xf>
    <xf numFmtId="3" fontId="43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left" wrapText="1"/>
    </xf>
    <xf numFmtId="3" fontId="8" fillId="36" borderId="10" xfId="0" applyNumberFormat="1" applyFont="1" applyFill="1" applyBorder="1" applyAlignment="1">
      <alignment/>
    </xf>
    <xf numFmtId="49" fontId="45" fillId="37" borderId="10" xfId="50" applyNumberFormat="1" applyFont="1" applyFill="1" applyBorder="1" applyAlignment="1">
      <alignment horizontal="right" wrapText="1"/>
      <protection/>
    </xf>
    <xf numFmtId="49" fontId="45" fillId="37" borderId="10" xfId="50" applyNumberFormat="1" applyFont="1" applyFill="1" applyBorder="1" applyAlignment="1">
      <alignment horizontal="center" wrapText="1"/>
      <protection/>
    </xf>
    <xf numFmtId="2" fontId="45" fillId="34" borderId="13" xfId="0" applyNumberFormat="1" applyFont="1" applyFill="1" applyBorder="1" applyAlignment="1">
      <alignment horizontal="left" wrapText="1"/>
    </xf>
    <xf numFmtId="3" fontId="45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wrapText="1"/>
    </xf>
    <xf numFmtId="49" fontId="45" fillId="37" borderId="10" xfId="50" applyNumberFormat="1" applyFont="1" applyFill="1" applyBorder="1" applyAlignment="1">
      <alignment wrapText="1"/>
      <protection/>
    </xf>
    <xf numFmtId="49" fontId="8" fillId="35" borderId="10" xfId="50" applyNumberFormat="1" applyFont="1" applyFill="1" applyBorder="1" applyAlignment="1">
      <alignment horizontal="right" wrapText="1"/>
      <protection/>
    </xf>
    <xf numFmtId="49" fontId="8" fillId="35" borderId="10" xfId="50" applyNumberFormat="1" applyFont="1" applyFill="1" applyBorder="1" applyAlignment="1">
      <alignment horizontal="center" wrapText="1"/>
      <protection/>
    </xf>
    <xf numFmtId="49" fontId="45" fillId="34" borderId="10" xfId="50" applyNumberFormat="1" applyFont="1" applyFill="1" applyBorder="1" applyAlignment="1">
      <alignment horizontal="right" wrapText="1"/>
      <protection/>
    </xf>
    <xf numFmtId="49" fontId="45" fillId="34" borderId="10" xfId="50" applyNumberFormat="1" applyFont="1" applyFill="1" applyBorder="1" applyAlignment="1">
      <alignment horizontal="center" wrapText="1"/>
      <protection/>
    </xf>
    <xf numFmtId="3" fontId="43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center" wrapText="1"/>
    </xf>
    <xf numFmtId="49" fontId="6" fillId="34" borderId="10" xfId="50" applyNumberFormat="1" applyFont="1" applyFill="1" applyBorder="1" applyAlignment="1">
      <alignment wrapText="1"/>
      <protection/>
    </xf>
    <xf numFmtId="0" fontId="47" fillId="38" borderId="10" xfId="0" applyFont="1" applyFill="1" applyBorder="1" applyAlignment="1">
      <alignment horizontal="right" wrapText="1"/>
    </xf>
    <xf numFmtId="0" fontId="47" fillId="38" borderId="10" xfId="0" applyFont="1" applyFill="1" applyBorder="1" applyAlignment="1">
      <alignment horizontal="center" wrapText="1"/>
    </xf>
    <xf numFmtId="0" fontId="47" fillId="38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10" xfId="62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horizontal="left" wrapText="1"/>
    </xf>
    <xf numFmtId="3" fontId="48" fillId="35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/>
    </xf>
    <xf numFmtId="49" fontId="6" fillId="34" borderId="10" xfId="50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right" wrapText="1"/>
    </xf>
    <xf numFmtId="0" fontId="9" fillId="38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 horizontal="right"/>
    </xf>
    <xf numFmtId="3" fontId="43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43" fillId="0" borderId="10" xfId="0" applyNumberFormat="1" applyFont="1" applyBorder="1" applyAlignment="1">
      <alignment horizontal="right"/>
    </xf>
    <xf numFmtId="0" fontId="9" fillId="38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49" fontId="47" fillId="33" borderId="10" xfId="50" applyNumberFormat="1" applyFont="1" applyFill="1" applyBorder="1" applyAlignment="1">
      <alignment horizontal="right" wrapText="1"/>
      <protection/>
    </xf>
    <xf numFmtId="49" fontId="8" fillId="33" borderId="10" xfId="50" applyNumberFormat="1" applyFont="1" applyFill="1" applyBorder="1" applyAlignment="1">
      <alignment horizontal="right" wrapText="1"/>
      <protection/>
    </xf>
    <xf numFmtId="0" fontId="43" fillId="0" borderId="10" xfId="0" applyFont="1" applyFill="1" applyBorder="1" applyAlignment="1">
      <alignment wrapText="1"/>
    </xf>
    <xf numFmtId="3" fontId="45" fillId="34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SheetLayoutView="100" zoomScalePageLayoutView="0" workbookViewId="0" topLeftCell="A12">
      <selection activeCell="J20" sqref="J20"/>
    </sheetView>
  </sheetViews>
  <sheetFormatPr defaultColWidth="9.140625" defaultRowHeight="15"/>
  <cols>
    <col min="1" max="2" width="5.00390625" style="1" customWidth="1"/>
    <col min="3" max="3" width="39.2812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16384" width="9.140625" style="2" customWidth="1"/>
  </cols>
  <sheetData>
    <row r="1" ht="12.75">
      <c r="I1" s="3" t="s">
        <v>0</v>
      </c>
    </row>
    <row r="2" spans="1:9" ht="12.75" customHeight="1">
      <c r="A2" s="128" t="s">
        <v>1</v>
      </c>
      <c r="B2" s="128" t="s">
        <v>2</v>
      </c>
      <c r="C2" s="128" t="s">
        <v>3</v>
      </c>
      <c r="D2" s="127" t="s">
        <v>4</v>
      </c>
      <c r="E2" s="128" t="s">
        <v>5</v>
      </c>
      <c r="F2" s="127" t="s">
        <v>6</v>
      </c>
      <c r="G2" s="127" t="s">
        <v>7</v>
      </c>
      <c r="H2" s="127"/>
      <c r="I2" s="123"/>
    </row>
    <row r="3" spans="1:11" ht="94.5" customHeight="1">
      <c r="A3" s="129"/>
      <c r="B3" s="130"/>
      <c r="C3" s="129"/>
      <c r="D3" s="127"/>
      <c r="E3" s="131"/>
      <c r="F3" s="127"/>
      <c r="G3" s="4" t="s">
        <v>8</v>
      </c>
      <c r="H3" s="5" t="s">
        <v>9</v>
      </c>
      <c r="I3" s="5" t="s">
        <v>123</v>
      </c>
      <c r="J3" s="124"/>
      <c r="K3" s="125"/>
    </row>
    <row r="4" spans="1:11" ht="1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  <c r="I4" s="7"/>
      <c r="J4" s="126"/>
      <c r="K4" s="125"/>
    </row>
    <row r="5" spans="1:11" ht="15" thickTop="1">
      <c r="A5" s="8"/>
      <c r="B5" s="8"/>
      <c r="C5" s="9" t="s">
        <v>11</v>
      </c>
      <c r="D5" s="10">
        <f aca="true" t="shared" si="0" ref="D5:I5">D6+D34+D36+D38+D43+D70+D87+D96</f>
        <v>48550849.561735496</v>
      </c>
      <c r="E5" s="10">
        <f t="shared" si="0"/>
        <v>-11226850</v>
      </c>
      <c r="F5" s="10">
        <f t="shared" si="0"/>
        <v>37323999.561735496</v>
      </c>
      <c r="G5" s="10">
        <f t="shared" si="0"/>
        <v>37318999.561735496</v>
      </c>
      <c r="H5" s="10">
        <f t="shared" si="0"/>
        <v>0</v>
      </c>
      <c r="I5" s="10">
        <f t="shared" si="0"/>
        <v>5000</v>
      </c>
      <c r="J5" s="126"/>
      <c r="K5" s="125"/>
    </row>
    <row r="6" spans="1:11" ht="14.25">
      <c r="A6" s="11"/>
      <c r="B6" s="11"/>
      <c r="C6" s="12" t="s">
        <v>12</v>
      </c>
      <c r="D6" s="13">
        <f>D7+D18+D24+D27</f>
        <v>32787999.5617355</v>
      </c>
      <c r="E6" s="13">
        <f>E7+E18+E24+E27</f>
        <v>-1422000</v>
      </c>
      <c r="F6" s="13">
        <f>F7+F18+F24+F27</f>
        <v>31365999.5617355</v>
      </c>
      <c r="G6" s="13">
        <f>G7+G18+G24+G27</f>
        <v>31365999.5617355</v>
      </c>
      <c r="H6" s="13">
        <f>H7+H18+H24+H27</f>
        <v>0</v>
      </c>
      <c r="I6" s="13">
        <f>I7+I18+I24+I27</f>
        <v>0</v>
      </c>
      <c r="J6" s="126"/>
      <c r="K6" s="125"/>
    </row>
    <row r="7" spans="1:11" ht="14.25">
      <c r="A7" s="14"/>
      <c r="B7" s="14"/>
      <c r="C7" s="15" t="s">
        <v>13</v>
      </c>
      <c r="D7" s="16">
        <f>SUM(D8:D17)</f>
        <v>7364000</v>
      </c>
      <c r="E7" s="16">
        <f>SUM(E8:E17)</f>
        <v>-1422000</v>
      </c>
      <c r="F7" s="16">
        <f>SUM(F8:F17)</f>
        <v>5942000</v>
      </c>
      <c r="G7" s="16">
        <f>SUM(G8:G17)</f>
        <v>5942000</v>
      </c>
      <c r="H7" s="16">
        <f>SUM(H8:H17)</f>
        <v>0</v>
      </c>
      <c r="I7" s="16">
        <f>SUM(I8:I17)</f>
        <v>0</v>
      </c>
      <c r="J7" s="126"/>
      <c r="K7" s="125"/>
    </row>
    <row r="8" spans="1:11" s="22" customFormat="1" ht="14.2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  <c r="J8" s="126"/>
      <c r="K8" s="125"/>
    </row>
    <row r="9" spans="1:11" ht="14.2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1" ref="F9:F26">D9+E9</f>
        <v>343000</v>
      </c>
      <c r="G9" s="25">
        <v>343000</v>
      </c>
      <c r="H9" s="26"/>
      <c r="I9" s="26"/>
      <c r="J9" s="126"/>
      <c r="K9" s="125"/>
    </row>
    <row r="10" spans="1:11" ht="26.25">
      <c r="A10" s="17">
        <v>3</v>
      </c>
      <c r="B10" s="27" t="s">
        <v>14</v>
      </c>
      <c r="C10" s="28" t="s">
        <v>18</v>
      </c>
      <c r="D10" s="20">
        <v>30000</v>
      </c>
      <c r="E10" s="20"/>
      <c r="F10" s="20">
        <f t="shared" si="1"/>
        <v>30000</v>
      </c>
      <c r="G10" s="20">
        <v>30000</v>
      </c>
      <c r="H10" s="29"/>
      <c r="I10" s="29"/>
      <c r="J10" s="126"/>
      <c r="K10" s="125"/>
    </row>
    <row r="11" spans="1:11" ht="225" customHeight="1">
      <c r="A11" s="14">
        <v>4</v>
      </c>
      <c r="B11" s="30" t="s">
        <v>16</v>
      </c>
      <c r="C11" s="31" t="s">
        <v>19</v>
      </c>
      <c r="D11" s="20">
        <v>2000000</v>
      </c>
      <c r="E11" s="20"/>
      <c r="F11" s="20">
        <f t="shared" si="1"/>
        <v>2000000</v>
      </c>
      <c r="G11" s="25">
        <v>2000000</v>
      </c>
      <c r="H11" s="32"/>
      <c r="I11" s="32"/>
      <c r="J11" s="126"/>
      <c r="K11" s="125"/>
    </row>
    <row r="12" spans="1:11" ht="26.25">
      <c r="A12" s="17">
        <v>5</v>
      </c>
      <c r="B12" s="30" t="s">
        <v>14</v>
      </c>
      <c r="C12" s="17" t="s">
        <v>20</v>
      </c>
      <c r="D12" s="20">
        <v>16000</v>
      </c>
      <c r="E12" s="20"/>
      <c r="F12" s="20">
        <f t="shared" si="1"/>
        <v>16000</v>
      </c>
      <c r="G12" s="25">
        <v>16000</v>
      </c>
      <c r="H12" s="32"/>
      <c r="I12" s="32"/>
      <c r="J12" s="126"/>
      <c r="K12" s="125"/>
    </row>
    <row r="13" spans="1:11" ht="14.25">
      <c r="A13" s="14">
        <v>6</v>
      </c>
      <c r="B13" s="30" t="s">
        <v>16</v>
      </c>
      <c r="C13" s="17" t="s">
        <v>21</v>
      </c>
      <c r="D13" s="20">
        <v>100000</v>
      </c>
      <c r="E13" s="20"/>
      <c r="F13" s="20">
        <f t="shared" si="1"/>
        <v>100000</v>
      </c>
      <c r="G13" s="25">
        <v>100000</v>
      </c>
      <c r="H13" s="32"/>
      <c r="I13" s="32"/>
      <c r="J13" s="126"/>
      <c r="K13" s="125"/>
    </row>
    <row r="14" spans="1:11" ht="14.25">
      <c r="A14" s="17">
        <v>7</v>
      </c>
      <c r="B14" s="30" t="s">
        <v>16</v>
      </c>
      <c r="C14" s="17" t="s">
        <v>22</v>
      </c>
      <c r="D14" s="20">
        <v>221000</v>
      </c>
      <c r="E14" s="20"/>
      <c r="F14" s="20">
        <f t="shared" si="1"/>
        <v>221000</v>
      </c>
      <c r="G14" s="25">
        <v>221000</v>
      </c>
      <c r="H14" s="32"/>
      <c r="I14" s="32"/>
      <c r="J14" s="126"/>
      <c r="K14" s="125"/>
    </row>
    <row r="15" spans="1:11" ht="14.25">
      <c r="A15" s="14">
        <v>8</v>
      </c>
      <c r="B15" s="30" t="s">
        <v>16</v>
      </c>
      <c r="C15" s="17" t="s">
        <v>23</v>
      </c>
      <c r="D15" s="20">
        <v>284000</v>
      </c>
      <c r="E15" s="20"/>
      <c r="F15" s="20">
        <f t="shared" si="1"/>
        <v>284000</v>
      </c>
      <c r="G15" s="25">
        <v>284000</v>
      </c>
      <c r="H15" s="32"/>
      <c r="I15" s="32"/>
      <c r="J15" s="126"/>
      <c r="K15" s="125"/>
    </row>
    <row r="16" spans="1:11" ht="14.25">
      <c r="A16" s="17">
        <v>9</v>
      </c>
      <c r="B16" s="30">
        <v>51</v>
      </c>
      <c r="C16" s="17" t="s">
        <v>24</v>
      </c>
      <c r="D16" s="20">
        <v>1717000</v>
      </c>
      <c r="E16" s="20">
        <v>-1717000</v>
      </c>
      <c r="F16" s="20">
        <f>D16+E16</f>
        <v>0</v>
      </c>
      <c r="G16" s="33">
        <f>984000+1534000-100000-116000-284000-221000-80000-1717000</f>
        <v>0</v>
      </c>
      <c r="H16" s="32"/>
      <c r="I16" s="32"/>
      <c r="J16" s="126"/>
      <c r="K16" s="125"/>
    </row>
    <row r="17" spans="1:11" ht="26.25">
      <c r="A17" s="14">
        <v>10</v>
      </c>
      <c r="B17" s="30">
        <v>51</v>
      </c>
      <c r="C17" s="17" t="s">
        <v>25</v>
      </c>
      <c r="D17" s="20">
        <v>523000</v>
      </c>
      <c r="E17" s="20">
        <f>-523000+1717000-899000</f>
        <v>295000</v>
      </c>
      <c r="F17" s="20">
        <f t="shared" si="1"/>
        <v>818000</v>
      </c>
      <c r="G17" s="33">
        <v>818000</v>
      </c>
      <c r="H17" s="32"/>
      <c r="I17" s="32"/>
      <c r="J17" s="126"/>
      <c r="K17" s="125"/>
    </row>
    <row r="18" spans="1:11" ht="14.25">
      <c r="A18" s="34"/>
      <c r="B18" s="35"/>
      <c r="C18" s="36" t="s">
        <v>26</v>
      </c>
      <c r="D18" s="16">
        <f>SUM(D19:D23)</f>
        <v>3206000</v>
      </c>
      <c r="E18" s="16">
        <f>SUM(E19:E23)</f>
        <v>0</v>
      </c>
      <c r="F18" s="16">
        <f>SUM(F19:F23)</f>
        <v>3206000</v>
      </c>
      <c r="G18" s="16">
        <f>SUM(G19:G23)</f>
        <v>3206000</v>
      </c>
      <c r="H18" s="16">
        <f>SUM(H19:H22)</f>
        <v>0</v>
      </c>
      <c r="I18" s="16">
        <f>SUM(I19:I22)</f>
        <v>0</v>
      </c>
      <c r="J18" s="126"/>
      <c r="K18" s="125"/>
    </row>
    <row r="19" spans="1:11" ht="52.5">
      <c r="A19" s="37">
        <v>1</v>
      </c>
      <c r="B19" s="38" t="s">
        <v>27</v>
      </c>
      <c r="C19" s="39" t="s">
        <v>28</v>
      </c>
      <c r="D19" s="40">
        <v>80000</v>
      </c>
      <c r="E19" s="40"/>
      <c r="F19" s="20">
        <f t="shared" si="1"/>
        <v>80000</v>
      </c>
      <c r="G19" s="40">
        <f>80000</f>
        <v>80000</v>
      </c>
      <c r="H19" s="29"/>
      <c r="I19" s="29"/>
      <c r="J19" s="126"/>
      <c r="K19" s="125"/>
    </row>
    <row r="20" spans="1:11" ht="52.5">
      <c r="A20" s="37">
        <v>2</v>
      </c>
      <c r="B20" s="38" t="s">
        <v>27</v>
      </c>
      <c r="C20" s="39" t="s">
        <v>29</v>
      </c>
      <c r="D20" s="40">
        <v>15000</v>
      </c>
      <c r="E20" s="40"/>
      <c r="F20" s="20">
        <f t="shared" si="1"/>
        <v>15000</v>
      </c>
      <c r="G20" s="40">
        <v>15000</v>
      </c>
      <c r="H20" s="29"/>
      <c r="I20" s="29"/>
      <c r="J20" s="126"/>
      <c r="K20" s="125"/>
    </row>
    <row r="21" spans="1:11" ht="52.5">
      <c r="A21" s="37">
        <v>3</v>
      </c>
      <c r="B21" s="38" t="s">
        <v>30</v>
      </c>
      <c r="C21" s="39" t="s">
        <v>31</v>
      </c>
      <c r="D21" s="40">
        <v>3000000</v>
      </c>
      <c r="E21" s="40"/>
      <c r="F21" s="20">
        <f t="shared" si="1"/>
        <v>3000000</v>
      </c>
      <c r="G21" s="40">
        <v>3000000</v>
      </c>
      <c r="H21" s="29"/>
      <c r="I21" s="29"/>
      <c r="J21" s="126"/>
      <c r="K21" s="125"/>
    </row>
    <row r="22" spans="1:11" ht="39">
      <c r="A22" s="37">
        <v>4</v>
      </c>
      <c r="B22" s="38" t="s">
        <v>27</v>
      </c>
      <c r="C22" s="41" t="s">
        <v>32</v>
      </c>
      <c r="D22" s="40">
        <v>36000</v>
      </c>
      <c r="E22" s="40"/>
      <c r="F22" s="20">
        <f t="shared" si="1"/>
        <v>36000</v>
      </c>
      <c r="G22" s="42">
        <v>36000</v>
      </c>
      <c r="H22" s="29"/>
      <c r="I22" s="29"/>
      <c r="J22" s="126"/>
      <c r="K22" s="125"/>
    </row>
    <row r="23" spans="1:11" ht="39">
      <c r="A23" s="37">
        <v>5</v>
      </c>
      <c r="B23" s="38" t="s">
        <v>27</v>
      </c>
      <c r="C23" s="41" t="s">
        <v>33</v>
      </c>
      <c r="D23" s="40">
        <v>75000</v>
      </c>
      <c r="E23" s="40"/>
      <c r="F23" s="20">
        <f t="shared" si="1"/>
        <v>75000</v>
      </c>
      <c r="G23" s="42">
        <v>75000</v>
      </c>
      <c r="H23" s="29"/>
      <c r="I23" s="29"/>
      <c r="J23" s="126"/>
      <c r="K23" s="125"/>
    </row>
    <row r="24" spans="1:11" s="47" customFormat="1" ht="14.25">
      <c r="A24" s="43"/>
      <c r="B24" s="44"/>
      <c r="C24" s="45" t="s">
        <v>34</v>
      </c>
      <c r="D24" s="46">
        <f>SUM(D25:D26)</f>
        <v>160000</v>
      </c>
      <c r="E24" s="46">
        <f>SUM(E25:E26)</f>
        <v>0</v>
      </c>
      <c r="F24" s="46">
        <f>SUM(F25:F26)</f>
        <v>160000</v>
      </c>
      <c r="G24" s="46">
        <f>SUM(G25:G26)</f>
        <v>160000</v>
      </c>
      <c r="H24" s="46">
        <f>SUM(H25:H26)</f>
        <v>0</v>
      </c>
      <c r="I24" s="46">
        <f>SUM(I25:I26)</f>
        <v>0</v>
      </c>
      <c r="J24" s="126"/>
      <c r="K24" s="125"/>
    </row>
    <row r="25" spans="1:11" ht="39">
      <c r="A25" s="37">
        <v>1</v>
      </c>
      <c r="B25" s="48" t="s">
        <v>35</v>
      </c>
      <c r="C25" s="41" t="s">
        <v>36</v>
      </c>
      <c r="D25" s="40">
        <v>144000</v>
      </c>
      <c r="E25" s="40"/>
      <c r="F25" s="20">
        <f t="shared" si="1"/>
        <v>144000</v>
      </c>
      <c r="G25" s="42">
        <v>144000</v>
      </c>
      <c r="H25" s="29"/>
      <c r="I25" s="29"/>
      <c r="J25" s="126"/>
      <c r="K25" s="125"/>
    </row>
    <row r="26" spans="1:11" ht="48" customHeight="1">
      <c r="A26" s="37">
        <v>2</v>
      </c>
      <c r="B26" s="48" t="s">
        <v>35</v>
      </c>
      <c r="C26" s="49" t="s">
        <v>37</v>
      </c>
      <c r="D26" s="40">
        <v>16000</v>
      </c>
      <c r="E26" s="40"/>
      <c r="F26" s="20">
        <f t="shared" si="1"/>
        <v>16000</v>
      </c>
      <c r="G26" s="42">
        <v>16000</v>
      </c>
      <c r="H26" s="29"/>
      <c r="I26" s="29"/>
      <c r="J26" s="126"/>
      <c r="K26" s="125"/>
    </row>
    <row r="27" spans="1:11" ht="14.25">
      <c r="A27" s="50"/>
      <c r="B27" s="35"/>
      <c r="C27" s="36" t="s">
        <v>38</v>
      </c>
      <c r="D27" s="16">
        <f>D28+D31</f>
        <v>22057999.5617355</v>
      </c>
      <c r="E27" s="16">
        <f>E28+E31</f>
        <v>0</v>
      </c>
      <c r="F27" s="16">
        <f>F28+F31</f>
        <v>22057999.5617355</v>
      </c>
      <c r="G27" s="16">
        <f>G28+G31</f>
        <v>22057999.5617355</v>
      </c>
      <c r="H27" s="16">
        <f>H28+H31</f>
        <v>0</v>
      </c>
      <c r="I27" s="16"/>
      <c r="J27" s="126"/>
      <c r="K27" s="125"/>
    </row>
    <row r="28" spans="1:11" ht="14.25">
      <c r="A28" s="50"/>
      <c r="B28" s="35"/>
      <c r="C28" s="51" t="s">
        <v>39</v>
      </c>
      <c r="D28" s="52">
        <f>D29+D30</f>
        <v>18912999.5617355</v>
      </c>
      <c r="E28" s="52">
        <f>E29+E30</f>
        <v>0</v>
      </c>
      <c r="F28" s="52">
        <f>F29+F30</f>
        <v>18912999.5617355</v>
      </c>
      <c r="G28" s="52">
        <f>G29+G30</f>
        <v>18912999.5617355</v>
      </c>
      <c r="H28" s="52">
        <f>H29+H30</f>
        <v>0</v>
      </c>
      <c r="I28" s="52"/>
      <c r="J28" s="126"/>
      <c r="K28" s="125"/>
    </row>
    <row r="29" spans="1:11" s="22" customFormat="1" ht="14.25">
      <c r="A29" s="37">
        <v>1</v>
      </c>
      <c r="B29" s="53">
        <v>84</v>
      </c>
      <c r="C29" s="54" t="s">
        <v>40</v>
      </c>
      <c r="D29" s="55">
        <v>17012999.5617355</v>
      </c>
      <c r="E29" s="55"/>
      <c r="F29" s="20">
        <f>D29+E29</f>
        <v>17012999.5617355</v>
      </c>
      <c r="G29" s="55">
        <f>11225999.5617355+5787000</f>
        <v>17012999.5617355</v>
      </c>
      <c r="H29" s="55"/>
      <c r="I29" s="55"/>
      <c r="J29" s="126"/>
      <c r="K29" s="125"/>
    </row>
    <row r="30" spans="1:11" s="22" customFormat="1" ht="26.25">
      <c r="A30" s="37">
        <v>2</v>
      </c>
      <c r="B30" s="53" t="s">
        <v>41</v>
      </c>
      <c r="C30" s="54" t="s">
        <v>42</v>
      </c>
      <c r="D30" s="55">
        <v>1900000</v>
      </c>
      <c r="E30" s="55"/>
      <c r="F30" s="20">
        <f>D30+E30</f>
        <v>1900000</v>
      </c>
      <c r="G30" s="55">
        <v>1900000</v>
      </c>
      <c r="H30" s="55"/>
      <c r="I30" s="55"/>
      <c r="J30" s="126"/>
      <c r="K30" s="125"/>
    </row>
    <row r="31" spans="1:11" ht="14.25">
      <c r="A31" s="50"/>
      <c r="B31" s="35"/>
      <c r="C31" s="51" t="s">
        <v>43</v>
      </c>
      <c r="D31" s="16">
        <f>SUM(D32:D33)</f>
        <v>3145000</v>
      </c>
      <c r="E31" s="16">
        <f>SUM(E32:E33)</f>
        <v>0</v>
      </c>
      <c r="F31" s="16">
        <f>SUM(F32:F33)</f>
        <v>3145000</v>
      </c>
      <c r="G31" s="16">
        <f>SUM(G32:G33)</f>
        <v>3145000</v>
      </c>
      <c r="H31" s="16">
        <f>SUM(H32:H33)</f>
        <v>0</v>
      </c>
      <c r="I31" s="16"/>
      <c r="J31" s="126"/>
      <c r="K31" s="125"/>
    </row>
    <row r="32" spans="1:11" ht="26.25">
      <c r="A32" s="50">
        <v>1</v>
      </c>
      <c r="B32" s="56" t="s">
        <v>41</v>
      </c>
      <c r="C32" s="57" t="s">
        <v>44</v>
      </c>
      <c r="D32" s="55">
        <v>145000</v>
      </c>
      <c r="E32" s="55"/>
      <c r="F32" s="20">
        <f>D32+E32</f>
        <v>145000</v>
      </c>
      <c r="G32" s="58">
        <v>145000</v>
      </c>
      <c r="H32" s="32"/>
      <c r="I32" s="32"/>
      <c r="J32" s="126"/>
      <c r="K32" s="125"/>
    </row>
    <row r="33" spans="1:11" ht="26.25">
      <c r="A33" s="50">
        <v>2</v>
      </c>
      <c r="B33" s="56" t="s">
        <v>45</v>
      </c>
      <c r="C33" s="57" t="s">
        <v>46</v>
      </c>
      <c r="D33" s="55">
        <v>3000000</v>
      </c>
      <c r="E33" s="55"/>
      <c r="F33" s="20">
        <f>D33+E33</f>
        <v>3000000</v>
      </c>
      <c r="G33" s="25">
        <v>3000000</v>
      </c>
      <c r="H33" s="32"/>
      <c r="I33" s="32"/>
      <c r="J33" s="126"/>
      <c r="K33" s="125"/>
    </row>
    <row r="34" spans="1:11" ht="26.25">
      <c r="A34" s="59"/>
      <c r="B34" s="60" t="s">
        <v>47</v>
      </c>
      <c r="C34" s="61" t="s">
        <v>48</v>
      </c>
      <c r="D34" s="62">
        <f>D35</f>
        <v>75000</v>
      </c>
      <c r="E34" s="62">
        <f>E35</f>
        <v>0</v>
      </c>
      <c r="F34" s="62">
        <f>F35</f>
        <v>75000</v>
      </c>
      <c r="G34" s="62">
        <f>G35</f>
        <v>75000</v>
      </c>
      <c r="H34" s="62">
        <f>H35</f>
        <v>0</v>
      </c>
      <c r="I34" s="62">
        <f>I35</f>
        <v>0</v>
      </c>
      <c r="J34" s="126"/>
      <c r="K34" s="125"/>
    </row>
    <row r="35" spans="1:11" ht="14.25">
      <c r="A35" s="50">
        <v>1</v>
      </c>
      <c r="B35" s="63" t="s">
        <v>49</v>
      </c>
      <c r="C35" s="64" t="s">
        <v>50</v>
      </c>
      <c r="D35" s="33">
        <v>75000</v>
      </c>
      <c r="E35" s="33"/>
      <c r="F35" s="20">
        <f>D35+E35</f>
        <v>75000</v>
      </c>
      <c r="G35" s="33">
        <v>75000</v>
      </c>
      <c r="H35" s="33"/>
      <c r="I35" s="33"/>
      <c r="J35" s="126"/>
      <c r="K35" s="125"/>
    </row>
    <row r="36" spans="1:11" ht="26.25">
      <c r="A36" s="59"/>
      <c r="B36" s="65">
        <v>54</v>
      </c>
      <c r="C36" s="66" t="s">
        <v>51</v>
      </c>
      <c r="D36" s="62">
        <f>D37</f>
        <v>10000</v>
      </c>
      <c r="E36" s="62">
        <f>E37</f>
        <v>0</v>
      </c>
      <c r="F36" s="62">
        <f>F37</f>
        <v>10000</v>
      </c>
      <c r="G36" s="62">
        <f>G37</f>
        <v>10000</v>
      </c>
      <c r="H36" s="62">
        <f>H37</f>
        <v>0</v>
      </c>
      <c r="I36" s="62">
        <f>I37</f>
        <v>0</v>
      </c>
      <c r="J36" s="126"/>
      <c r="K36" s="125"/>
    </row>
    <row r="37" spans="1:11" ht="14.25">
      <c r="A37" s="67" t="s">
        <v>52</v>
      </c>
      <c r="B37" s="68" t="s">
        <v>49</v>
      </c>
      <c r="C37" s="14" t="s">
        <v>53</v>
      </c>
      <c r="D37" s="33">
        <v>10000</v>
      </c>
      <c r="E37" s="33"/>
      <c r="F37" s="20">
        <f>D37+E37</f>
        <v>10000</v>
      </c>
      <c r="G37" s="33">
        <v>10000</v>
      </c>
      <c r="H37" s="33"/>
      <c r="I37" s="33"/>
      <c r="J37" s="126"/>
      <c r="K37" s="125"/>
    </row>
    <row r="38" spans="1:11" ht="14.25">
      <c r="A38" s="69"/>
      <c r="B38" s="70" t="s">
        <v>47</v>
      </c>
      <c r="C38" s="12" t="s">
        <v>54</v>
      </c>
      <c r="D38" s="62">
        <f>SUM(D39:D42)</f>
        <v>104000</v>
      </c>
      <c r="E38" s="62">
        <f>SUM(E39:E42)</f>
        <v>0</v>
      </c>
      <c r="F38" s="62">
        <f>SUM(F39:F42)</f>
        <v>104000</v>
      </c>
      <c r="G38" s="62">
        <f>SUM(G39:G42)</f>
        <v>104000</v>
      </c>
      <c r="H38" s="62">
        <f>SUM(H39:H42)</f>
        <v>0</v>
      </c>
      <c r="I38" s="62">
        <f>SUM(I39:I42)</f>
        <v>0</v>
      </c>
      <c r="J38" s="126"/>
      <c r="K38" s="125"/>
    </row>
    <row r="39" spans="1:11" s="71" customFormat="1" ht="14.25">
      <c r="A39" s="50">
        <v>1</v>
      </c>
      <c r="B39" s="63" t="s">
        <v>49</v>
      </c>
      <c r="C39" s="14" t="s">
        <v>55</v>
      </c>
      <c r="D39" s="33">
        <v>41000</v>
      </c>
      <c r="E39" s="33"/>
      <c r="F39" s="20">
        <f>D39+E39</f>
        <v>41000</v>
      </c>
      <c r="G39" s="33">
        <v>41000</v>
      </c>
      <c r="H39" s="33"/>
      <c r="I39" s="33"/>
      <c r="J39" s="126"/>
      <c r="K39" s="125"/>
    </row>
    <row r="40" spans="1:11" s="71" customFormat="1" ht="14.25">
      <c r="A40" s="50">
        <v>2</v>
      </c>
      <c r="B40" s="63" t="s">
        <v>49</v>
      </c>
      <c r="C40" s="14" t="s">
        <v>56</v>
      </c>
      <c r="D40" s="33">
        <v>34000</v>
      </c>
      <c r="E40" s="33"/>
      <c r="F40" s="20">
        <f>D40+E40</f>
        <v>34000</v>
      </c>
      <c r="G40" s="33">
        <v>34000</v>
      </c>
      <c r="H40" s="33"/>
      <c r="I40" s="33"/>
      <c r="J40" s="126"/>
      <c r="K40" s="125"/>
    </row>
    <row r="41" spans="1:11" s="71" customFormat="1" ht="14.25">
      <c r="A41" s="50">
        <v>3</v>
      </c>
      <c r="B41" s="63" t="s">
        <v>49</v>
      </c>
      <c r="C41" s="14" t="s">
        <v>57</v>
      </c>
      <c r="D41" s="33">
        <v>12000</v>
      </c>
      <c r="E41" s="33"/>
      <c r="F41" s="20">
        <f>D41+E41</f>
        <v>12000</v>
      </c>
      <c r="G41" s="33">
        <v>12000</v>
      </c>
      <c r="H41" s="33"/>
      <c r="I41" s="33"/>
      <c r="J41" s="126"/>
      <c r="K41" s="125"/>
    </row>
    <row r="42" spans="1:11" s="71" customFormat="1" ht="14.25">
      <c r="A42" s="50">
        <v>4</v>
      </c>
      <c r="B42" s="63" t="s">
        <v>49</v>
      </c>
      <c r="C42" s="14" t="s">
        <v>58</v>
      </c>
      <c r="D42" s="33">
        <v>17000</v>
      </c>
      <c r="E42" s="33"/>
      <c r="F42" s="20">
        <f>D42+E42</f>
        <v>17000</v>
      </c>
      <c r="G42" s="33">
        <v>17000</v>
      </c>
      <c r="H42" s="33"/>
      <c r="I42" s="33"/>
      <c r="J42" s="126"/>
      <c r="K42" s="125"/>
    </row>
    <row r="43" spans="1:11" ht="14.25">
      <c r="A43" s="72"/>
      <c r="B43" s="73"/>
      <c r="C43" s="74" t="s">
        <v>59</v>
      </c>
      <c r="D43" s="62">
        <f>D44+D66</f>
        <v>12309850</v>
      </c>
      <c r="E43" s="62">
        <f>E44+E66</f>
        <v>-9804850</v>
      </c>
      <c r="F43" s="62">
        <f>F44+F66</f>
        <v>2505000</v>
      </c>
      <c r="G43" s="62">
        <f>G44+G66</f>
        <v>2500000</v>
      </c>
      <c r="H43" s="62">
        <f>H44+H66</f>
        <v>0</v>
      </c>
      <c r="I43" s="62">
        <f>I44+I66</f>
        <v>5000</v>
      </c>
      <c r="J43" s="126"/>
      <c r="K43" s="125"/>
    </row>
    <row r="44" spans="1:11" ht="26.25">
      <c r="A44" s="75"/>
      <c r="B44" s="76">
        <v>66</v>
      </c>
      <c r="C44" s="77" t="s">
        <v>60</v>
      </c>
      <c r="D44" s="78">
        <f>SUM(D45:D65)</f>
        <v>11684850</v>
      </c>
      <c r="E44" s="78">
        <f>SUM(E45:E65)</f>
        <v>-9809850</v>
      </c>
      <c r="F44" s="78">
        <f>SUM(F45:F65)</f>
        <v>1875000</v>
      </c>
      <c r="G44" s="78">
        <f>SUM(G45:G65)</f>
        <v>1875000</v>
      </c>
      <c r="H44" s="78">
        <f>SUM(H45:H65)</f>
        <v>0</v>
      </c>
      <c r="I44" s="78">
        <f>SUM(I45:I65)</f>
        <v>0</v>
      </c>
      <c r="J44" s="126"/>
      <c r="K44" s="125"/>
    </row>
    <row r="45" spans="1:11" s="22" customFormat="1" ht="14.25">
      <c r="A45" s="79">
        <v>1</v>
      </c>
      <c r="B45" s="80" t="s">
        <v>27</v>
      </c>
      <c r="C45" s="81" t="s">
        <v>61</v>
      </c>
      <c r="D45" s="82">
        <v>3675000</v>
      </c>
      <c r="E45" s="82">
        <v>-3500000</v>
      </c>
      <c r="F45" s="20">
        <f aca="true" t="shared" si="2" ref="F45:F65">D45+E45</f>
        <v>175000</v>
      </c>
      <c r="G45" s="83">
        <v>175000</v>
      </c>
      <c r="H45" s="26">
        <f>3500000-3500000</f>
        <v>0</v>
      </c>
      <c r="I45" s="26">
        <f>3500000-3500000</f>
        <v>0</v>
      </c>
      <c r="J45" s="126"/>
      <c r="K45" s="125"/>
    </row>
    <row r="46" spans="1:11" ht="14.25">
      <c r="A46" s="79">
        <v>2</v>
      </c>
      <c r="B46" s="80" t="s">
        <v>27</v>
      </c>
      <c r="C46" s="84" t="s">
        <v>62</v>
      </c>
      <c r="D46" s="82">
        <v>61650</v>
      </c>
      <c r="E46" s="82"/>
      <c r="F46" s="20">
        <f t="shared" si="2"/>
        <v>61650</v>
      </c>
      <c r="G46" s="83">
        <v>61650</v>
      </c>
      <c r="H46" s="26"/>
      <c r="I46" s="26"/>
      <c r="J46" s="126"/>
      <c r="K46" s="125"/>
    </row>
    <row r="47" spans="1:11" s="71" customFormat="1" ht="14.25">
      <c r="A47" s="79">
        <v>3</v>
      </c>
      <c r="B47" s="80" t="s">
        <v>27</v>
      </c>
      <c r="C47" s="84" t="s">
        <v>63</v>
      </c>
      <c r="D47" s="82">
        <v>41000</v>
      </c>
      <c r="E47" s="82"/>
      <c r="F47" s="20">
        <f t="shared" si="2"/>
        <v>41000</v>
      </c>
      <c r="G47" s="83">
        <v>41000</v>
      </c>
      <c r="H47" s="26"/>
      <c r="I47" s="26"/>
      <c r="J47" s="126"/>
      <c r="K47" s="125"/>
    </row>
    <row r="48" spans="1:11" s="71" customFormat="1" ht="14.25">
      <c r="A48" s="79">
        <v>4</v>
      </c>
      <c r="B48" s="80" t="s">
        <v>27</v>
      </c>
      <c r="C48" s="84" t="s">
        <v>64</v>
      </c>
      <c r="D48" s="82">
        <v>60750</v>
      </c>
      <c r="E48" s="82"/>
      <c r="F48" s="20">
        <f t="shared" si="2"/>
        <v>60750</v>
      </c>
      <c r="G48" s="85">
        <v>60750</v>
      </c>
      <c r="H48" s="26"/>
      <c r="I48" s="26"/>
      <c r="J48" s="126"/>
      <c r="K48" s="125"/>
    </row>
    <row r="49" spans="1:11" s="71" customFormat="1" ht="14.25">
      <c r="A49" s="79">
        <v>5</v>
      </c>
      <c r="B49" s="80" t="s">
        <v>27</v>
      </c>
      <c r="C49" s="84" t="s">
        <v>65</v>
      </c>
      <c r="D49" s="82">
        <v>45000</v>
      </c>
      <c r="E49" s="82"/>
      <c r="F49" s="20">
        <f t="shared" si="2"/>
        <v>45000</v>
      </c>
      <c r="G49" s="85">
        <v>45000</v>
      </c>
      <c r="H49" s="26"/>
      <c r="I49" s="26"/>
      <c r="J49" s="126"/>
      <c r="K49" s="125"/>
    </row>
    <row r="50" spans="1:11" s="71" customFormat="1" ht="14.25">
      <c r="A50" s="79">
        <v>6</v>
      </c>
      <c r="B50" s="80" t="s">
        <v>27</v>
      </c>
      <c r="C50" s="84" t="s">
        <v>66</v>
      </c>
      <c r="D50" s="82">
        <v>20000</v>
      </c>
      <c r="E50" s="82"/>
      <c r="F50" s="20">
        <f t="shared" si="2"/>
        <v>20000</v>
      </c>
      <c r="G50" s="85">
        <v>20000</v>
      </c>
      <c r="H50" s="26"/>
      <c r="I50" s="26"/>
      <c r="J50" s="126"/>
      <c r="K50" s="125"/>
    </row>
    <row r="51" spans="1:11" s="71" customFormat="1" ht="14.25">
      <c r="A51" s="79">
        <v>7</v>
      </c>
      <c r="B51" s="80" t="s">
        <v>27</v>
      </c>
      <c r="C51" s="84" t="s">
        <v>67</v>
      </c>
      <c r="D51" s="82">
        <v>20000</v>
      </c>
      <c r="E51" s="82"/>
      <c r="F51" s="20">
        <f t="shared" si="2"/>
        <v>20000</v>
      </c>
      <c r="G51" s="85">
        <v>20000</v>
      </c>
      <c r="H51" s="26"/>
      <c r="I51" s="26"/>
      <c r="J51" s="126"/>
      <c r="K51" s="125"/>
    </row>
    <row r="52" spans="1:11" s="71" customFormat="1" ht="14.25">
      <c r="A52" s="79">
        <v>8</v>
      </c>
      <c r="B52" s="80" t="s">
        <v>27</v>
      </c>
      <c r="C52" s="84" t="s">
        <v>68</v>
      </c>
      <c r="D52" s="82">
        <v>7000</v>
      </c>
      <c r="E52" s="82"/>
      <c r="F52" s="20">
        <f t="shared" si="2"/>
        <v>7000</v>
      </c>
      <c r="G52" s="83">
        <v>7000</v>
      </c>
      <c r="H52" s="26"/>
      <c r="I52" s="26"/>
      <c r="J52" s="126"/>
      <c r="K52" s="125"/>
    </row>
    <row r="53" spans="1:11" s="71" customFormat="1" ht="14.25">
      <c r="A53" s="79">
        <v>9</v>
      </c>
      <c r="B53" s="80" t="s">
        <v>27</v>
      </c>
      <c r="C53" s="84" t="s">
        <v>69</v>
      </c>
      <c r="D53" s="82">
        <v>45000</v>
      </c>
      <c r="E53" s="82"/>
      <c r="F53" s="20">
        <f t="shared" si="2"/>
        <v>45000</v>
      </c>
      <c r="G53" s="83">
        <v>45000</v>
      </c>
      <c r="H53" s="26"/>
      <c r="I53" s="26"/>
      <c r="J53" s="126"/>
      <c r="K53" s="125"/>
    </row>
    <row r="54" spans="1:11" s="71" customFormat="1" ht="17.25" customHeight="1">
      <c r="A54" s="79">
        <v>10</v>
      </c>
      <c r="B54" s="80" t="s">
        <v>27</v>
      </c>
      <c r="C54" s="86" t="s">
        <v>70</v>
      </c>
      <c r="D54" s="82">
        <v>20000</v>
      </c>
      <c r="E54" s="82"/>
      <c r="F54" s="20">
        <f t="shared" si="2"/>
        <v>20000</v>
      </c>
      <c r="G54" s="83">
        <v>20000</v>
      </c>
      <c r="H54" s="26"/>
      <c r="I54" s="26"/>
      <c r="J54" s="126"/>
      <c r="K54" s="125"/>
    </row>
    <row r="55" spans="1:11" s="71" customFormat="1" ht="26.25">
      <c r="A55" s="79">
        <v>11</v>
      </c>
      <c r="B55" s="80" t="s">
        <v>27</v>
      </c>
      <c r="C55" s="86" t="s">
        <v>71</v>
      </c>
      <c r="D55" s="82">
        <v>4463000</v>
      </c>
      <c r="E55" s="82">
        <f>-223150-4239850</f>
        <v>-4463000</v>
      </c>
      <c r="F55" s="20">
        <f t="shared" si="2"/>
        <v>0</v>
      </c>
      <c r="G55" s="83">
        <f>223150-223150</f>
        <v>0</v>
      </c>
      <c r="H55" s="26">
        <f>4239850-4239850</f>
        <v>0</v>
      </c>
      <c r="I55" s="26">
        <f>4239850-4239850</f>
        <v>0</v>
      </c>
      <c r="J55" s="126"/>
      <c r="K55" s="125"/>
    </row>
    <row r="56" spans="1:11" s="71" customFormat="1" ht="39">
      <c r="A56" s="79">
        <v>12</v>
      </c>
      <c r="B56" s="80" t="s">
        <v>27</v>
      </c>
      <c r="C56" s="87" t="s">
        <v>72</v>
      </c>
      <c r="D56" s="82">
        <v>1578450</v>
      </c>
      <c r="E56" s="82">
        <f>-61850-1500000</f>
        <v>-1561850</v>
      </c>
      <c r="F56" s="20">
        <f t="shared" si="2"/>
        <v>16600</v>
      </c>
      <c r="G56" s="83">
        <f>78450-61850</f>
        <v>16600</v>
      </c>
      <c r="H56" s="26">
        <f>1500000-1500000</f>
        <v>0</v>
      </c>
      <c r="I56" s="26">
        <f>1500000-1500000</f>
        <v>0</v>
      </c>
      <c r="J56" s="126"/>
      <c r="K56" s="125"/>
    </row>
    <row r="57" spans="1:11" s="71" customFormat="1" ht="26.25">
      <c r="A57" s="79">
        <v>13</v>
      </c>
      <c r="B57" s="80" t="s">
        <v>27</v>
      </c>
      <c r="C57" s="86" t="s">
        <v>73</v>
      </c>
      <c r="D57" s="82">
        <v>362000</v>
      </c>
      <c r="E57" s="82"/>
      <c r="F57" s="20">
        <f t="shared" si="2"/>
        <v>362000</v>
      </c>
      <c r="G57" s="83">
        <v>362000</v>
      </c>
      <c r="H57" s="26"/>
      <c r="I57" s="26"/>
      <c r="J57" s="126"/>
      <c r="K57" s="125"/>
    </row>
    <row r="58" spans="1:11" s="71" customFormat="1" ht="26.25">
      <c r="A58" s="79">
        <v>14</v>
      </c>
      <c r="B58" s="80" t="s">
        <v>27</v>
      </c>
      <c r="C58" s="87" t="s">
        <v>74</v>
      </c>
      <c r="D58" s="82">
        <v>600000</v>
      </c>
      <c r="E58" s="82">
        <f>-30000-570000</f>
        <v>-600000</v>
      </c>
      <c r="F58" s="20">
        <f t="shared" si="2"/>
        <v>0</v>
      </c>
      <c r="G58" s="85">
        <f>30000-30000</f>
        <v>0</v>
      </c>
      <c r="H58" s="26">
        <f>570000-570000</f>
        <v>0</v>
      </c>
      <c r="I58" s="26">
        <f>570000-570000</f>
        <v>0</v>
      </c>
      <c r="J58" s="126"/>
      <c r="K58" s="125"/>
    </row>
    <row r="59" spans="1:11" s="71" customFormat="1" ht="39">
      <c r="A59" s="79">
        <v>15</v>
      </c>
      <c r="B59" s="80" t="s">
        <v>27</v>
      </c>
      <c r="C59" s="86" t="s">
        <v>75</v>
      </c>
      <c r="D59" s="82">
        <v>371000</v>
      </c>
      <c r="E59" s="82"/>
      <c r="F59" s="20">
        <f t="shared" si="2"/>
        <v>371000</v>
      </c>
      <c r="G59" s="83">
        <v>371000</v>
      </c>
      <c r="H59" s="26"/>
      <c r="I59" s="26"/>
      <c r="J59" s="126"/>
      <c r="K59" s="125"/>
    </row>
    <row r="60" spans="1:11" s="71" customFormat="1" ht="26.25">
      <c r="A60" s="79">
        <v>16</v>
      </c>
      <c r="B60" s="80" t="s">
        <v>27</v>
      </c>
      <c r="C60" s="86" t="s">
        <v>76</v>
      </c>
      <c r="D60" s="82">
        <v>315000</v>
      </c>
      <c r="E60" s="82"/>
      <c r="F60" s="20">
        <f t="shared" si="2"/>
        <v>315000</v>
      </c>
      <c r="G60" s="83">
        <v>315000</v>
      </c>
      <c r="H60" s="26"/>
      <c r="I60" s="26"/>
      <c r="J60" s="126"/>
      <c r="K60" s="125"/>
    </row>
    <row r="61" spans="1:11" s="71" customFormat="1" ht="26.25">
      <c r="A61" s="79">
        <v>17</v>
      </c>
      <c r="B61" s="80" t="s">
        <v>27</v>
      </c>
      <c r="C61" s="86" t="s">
        <v>77</v>
      </c>
      <c r="D61" s="82"/>
      <c r="E61" s="82">
        <v>210000</v>
      </c>
      <c r="F61" s="20">
        <f t="shared" si="2"/>
        <v>210000</v>
      </c>
      <c r="G61" s="82">
        <v>210000</v>
      </c>
      <c r="H61" s="26"/>
      <c r="I61" s="26"/>
      <c r="J61" s="126"/>
      <c r="K61" s="125"/>
    </row>
    <row r="62" spans="1:11" s="71" customFormat="1" ht="26.25">
      <c r="A62" s="79">
        <v>18</v>
      </c>
      <c r="B62" s="80" t="s">
        <v>27</v>
      </c>
      <c r="C62" s="86" t="s">
        <v>78</v>
      </c>
      <c r="D62" s="82"/>
      <c r="E62" s="82">
        <v>20000</v>
      </c>
      <c r="F62" s="20">
        <f t="shared" si="2"/>
        <v>20000</v>
      </c>
      <c r="G62" s="83">
        <v>20000</v>
      </c>
      <c r="H62" s="26"/>
      <c r="I62" s="26"/>
      <c r="J62" s="126"/>
      <c r="K62" s="125"/>
    </row>
    <row r="63" spans="1:11" s="71" customFormat="1" ht="26.25">
      <c r="A63" s="79">
        <v>19</v>
      </c>
      <c r="B63" s="80" t="s">
        <v>27</v>
      </c>
      <c r="C63" s="86" t="s">
        <v>79</v>
      </c>
      <c r="D63" s="82"/>
      <c r="E63" s="82">
        <v>13000</v>
      </c>
      <c r="F63" s="20">
        <f t="shared" si="2"/>
        <v>13000</v>
      </c>
      <c r="G63" s="83">
        <v>13000</v>
      </c>
      <c r="H63" s="26"/>
      <c r="I63" s="26"/>
      <c r="J63" s="126"/>
      <c r="K63" s="125"/>
    </row>
    <row r="64" spans="1:11" s="71" customFormat="1" ht="26.25">
      <c r="A64" s="79">
        <v>20</v>
      </c>
      <c r="B64" s="80" t="s">
        <v>30</v>
      </c>
      <c r="C64" s="86" t="s">
        <v>80</v>
      </c>
      <c r="D64" s="82"/>
      <c r="E64" s="82">
        <v>65000</v>
      </c>
      <c r="F64" s="20">
        <f t="shared" si="2"/>
        <v>65000</v>
      </c>
      <c r="G64" s="83">
        <v>65000</v>
      </c>
      <c r="H64" s="26"/>
      <c r="I64" s="26"/>
      <c r="J64" s="126"/>
      <c r="K64" s="125"/>
    </row>
    <row r="65" spans="1:11" s="71" customFormat="1" ht="26.25">
      <c r="A65" s="79">
        <v>21</v>
      </c>
      <c r="B65" s="80" t="s">
        <v>27</v>
      </c>
      <c r="C65" s="86" t="s">
        <v>81</v>
      </c>
      <c r="D65" s="82"/>
      <c r="E65" s="82">
        <v>7000</v>
      </c>
      <c r="F65" s="20">
        <f t="shared" si="2"/>
        <v>7000</v>
      </c>
      <c r="G65" s="83">
        <v>7000</v>
      </c>
      <c r="H65" s="26"/>
      <c r="I65" s="26"/>
      <c r="J65" s="126"/>
      <c r="K65" s="125"/>
    </row>
    <row r="66" spans="1:11" ht="26.25">
      <c r="A66" s="75"/>
      <c r="B66" s="76">
        <v>66</v>
      </c>
      <c r="C66" s="88" t="s">
        <v>82</v>
      </c>
      <c r="D66" s="78">
        <f>SUM(D67:D69)</f>
        <v>625000</v>
      </c>
      <c r="E66" s="78">
        <f>SUM(E67:E69)</f>
        <v>5000</v>
      </c>
      <c r="F66" s="78">
        <f>SUM(F67:F69)</f>
        <v>630000</v>
      </c>
      <c r="G66" s="78">
        <f>G68+G67+G69</f>
        <v>625000</v>
      </c>
      <c r="H66" s="78">
        <f>SUM(H67:H69)</f>
        <v>0</v>
      </c>
      <c r="I66" s="78">
        <f>SUM(I67:I69)</f>
        <v>5000</v>
      </c>
      <c r="J66" s="126"/>
      <c r="K66" s="125"/>
    </row>
    <row r="67" spans="1:11" s="22" customFormat="1" ht="14.25">
      <c r="A67" s="37">
        <v>1</v>
      </c>
      <c r="B67" s="27" t="s">
        <v>27</v>
      </c>
      <c r="C67" s="89" t="s">
        <v>83</v>
      </c>
      <c r="D67" s="90">
        <v>284000</v>
      </c>
      <c r="E67" s="90">
        <v>5000</v>
      </c>
      <c r="F67" s="20">
        <f>D67+E67</f>
        <v>289000</v>
      </c>
      <c r="G67" s="90">
        <v>284000</v>
      </c>
      <c r="H67" s="91"/>
      <c r="I67" s="91">
        <v>5000</v>
      </c>
      <c r="J67" s="126"/>
      <c r="K67" s="125"/>
    </row>
    <row r="68" spans="1:11" ht="14.25">
      <c r="A68" s="37">
        <v>2</v>
      </c>
      <c r="B68" s="27" t="s">
        <v>27</v>
      </c>
      <c r="C68" s="92" t="s">
        <v>84</v>
      </c>
      <c r="D68" s="90">
        <v>191000</v>
      </c>
      <c r="E68" s="90"/>
      <c r="F68" s="20">
        <f>D68+E68</f>
        <v>191000</v>
      </c>
      <c r="G68" s="93">
        <v>191000</v>
      </c>
      <c r="H68" s="94"/>
      <c r="I68" s="94"/>
      <c r="J68" s="126"/>
      <c r="K68" s="125"/>
    </row>
    <row r="69" spans="1:11" ht="14.25">
      <c r="A69" s="37">
        <v>3</v>
      </c>
      <c r="B69" s="27" t="s">
        <v>27</v>
      </c>
      <c r="C69" s="92" t="s">
        <v>85</v>
      </c>
      <c r="D69" s="90">
        <v>150000</v>
      </c>
      <c r="E69" s="90"/>
      <c r="F69" s="20">
        <f>D69+E69</f>
        <v>150000</v>
      </c>
      <c r="G69" s="93">
        <v>150000</v>
      </c>
      <c r="H69" s="94"/>
      <c r="I69" s="94"/>
      <c r="J69" s="126"/>
      <c r="K69" s="125"/>
    </row>
    <row r="70" spans="1:11" s="71" customFormat="1" ht="14.25">
      <c r="A70" s="72"/>
      <c r="B70" s="95">
        <v>67</v>
      </c>
      <c r="C70" s="74" t="s">
        <v>86</v>
      </c>
      <c r="D70" s="62">
        <f>D71+D74+D77+D80+D82+D84</f>
        <v>388000</v>
      </c>
      <c r="E70" s="62">
        <f>E71+E74+E77+E80+E82+E84</f>
        <v>0</v>
      </c>
      <c r="F70" s="62">
        <f>F71+F74+F77+F80+F82+F84</f>
        <v>388000</v>
      </c>
      <c r="G70" s="62">
        <f>G71+G74+G77+G80+G82+G84</f>
        <v>388000</v>
      </c>
      <c r="H70" s="62">
        <f>H71+H74+H77+H80+H82+H84</f>
        <v>0</v>
      </c>
      <c r="I70" s="62">
        <f>I71+I74+I77+I80+I82+I84</f>
        <v>0</v>
      </c>
      <c r="J70" s="126"/>
      <c r="K70" s="125"/>
    </row>
    <row r="71" spans="1:11" s="71" customFormat="1" ht="14.25">
      <c r="A71" s="96"/>
      <c r="B71" s="97">
        <v>67</v>
      </c>
      <c r="C71" s="98" t="s">
        <v>87</v>
      </c>
      <c r="D71" s="99">
        <f>SUM(D72:D73)</f>
        <v>50000</v>
      </c>
      <c r="E71" s="99">
        <f>SUM(E72:E73)</f>
        <v>0</v>
      </c>
      <c r="F71" s="99">
        <f>SUM(F72:F73)</f>
        <v>50000</v>
      </c>
      <c r="G71" s="99">
        <f>SUM(G72:G73)</f>
        <v>50000</v>
      </c>
      <c r="H71" s="99">
        <f>SUM(H72:H73)</f>
        <v>0</v>
      </c>
      <c r="I71" s="99">
        <f>SUM(I72:I73)</f>
        <v>0</v>
      </c>
      <c r="J71" s="126"/>
      <c r="K71" s="125"/>
    </row>
    <row r="72" spans="1:11" s="71" customFormat="1" ht="14.25">
      <c r="A72" s="37">
        <v>1</v>
      </c>
      <c r="B72" s="27" t="s">
        <v>88</v>
      </c>
      <c r="C72" s="17" t="s">
        <v>89</v>
      </c>
      <c r="D72" s="100">
        <v>2200</v>
      </c>
      <c r="E72" s="100"/>
      <c r="F72" s="20">
        <f>D72+E72</f>
        <v>2200</v>
      </c>
      <c r="G72" s="100">
        <v>2200</v>
      </c>
      <c r="H72" s="100"/>
      <c r="I72" s="100"/>
      <c r="J72" s="126"/>
      <c r="K72" s="125"/>
    </row>
    <row r="73" spans="1:11" s="71" customFormat="1" ht="14.25">
      <c r="A73" s="50">
        <v>2</v>
      </c>
      <c r="B73" s="63" t="s">
        <v>90</v>
      </c>
      <c r="C73" s="101" t="s">
        <v>91</v>
      </c>
      <c r="D73" s="102">
        <v>47800</v>
      </c>
      <c r="E73" s="102"/>
      <c r="F73" s="20">
        <f>D73+E73</f>
        <v>47800</v>
      </c>
      <c r="G73" s="102">
        <v>47800</v>
      </c>
      <c r="H73" s="102"/>
      <c r="I73" s="102"/>
      <c r="J73" s="126"/>
      <c r="K73" s="125"/>
    </row>
    <row r="74" spans="1:11" s="71" customFormat="1" ht="14.25">
      <c r="A74" s="96"/>
      <c r="B74" s="97">
        <v>67</v>
      </c>
      <c r="C74" s="103" t="s">
        <v>92</v>
      </c>
      <c r="D74" s="99">
        <f>D75+D76</f>
        <v>250000</v>
      </c>
      <c r="E74" s="99">
        <f>E75+E76</f>
        <v>0</v>
      </c>
      <c r="F74" s="99">
        <f>F75+F76</f>
        <v>250000</v>
      </c>
      <c r="G74" s="99">
        <f>G75+G76</f>
        <v>250000</v>
      </c>
      <c r="H74" s="99">
        <f>H75+H76</f>
        <v>0</v>
      </c>
      <c r="I74" s="99">
        <f>I75+I76</f>
        <v>0</v>
      </c>
      <c r="J74" s="126"/>
      <c r="K74" s="125"/>
    </row>
    <row r="75" spans="1:11" s="22" customFormat="1" ht="26.25">
      <c r="A75" s="37">
        <v>1</v>
      </c>
      <c r="B75" s="27" t="s">
        <v>88</v>
      </c>
      <c r="C75" s="17" t="s">
        <v>93</v>
      </c>
      <c r="D75" s="100">
        <v>150000</v>
      </c>
      <c r="E75" s="100"/>
      <c r="F75" s="20">
        <f>D75+E75</f>
        <v>150000</v>
      </c>
      <c r="G75" s="100">
        <v>150000</v>
      </c>
      <c r="H75" s="100"/>
      <c r="I75" s="100"/>
      <c r="J75" s="126"/>
      <c r="K75" s="125"/>
    </row>
    <row r="76" spans="1:11" s="22" customFormat="1" ht="39">
      <c r="A76" s="37">
        <v>2</v>
      </c>
      <c r="B76" s="27" t="s">
        <v>90</v>
      </c>
      <c r="C76" s="17" t="s">
        <v>94</v>
      </c>
      <c r="D76" s="100">
        <v>100000</v>
      </c>
      <c r="E76" s="100"/>
      <c r="F76" s="20">
        <f>D76+E76</f>
        <v>100000</v>
      </c>
      <c r="G76" s="100">
        <v>100000</v>
      </c>
      <c r="H76" s="100"/>
      <c r="I76" s="100"/>
      <c r="J76" s="126"/>
      <c r="K76" s="125"/>
    </row>
    <row r="77" spans="1:11" ht="26.25">
      <c r="A77" s="96"/>
      <c r="B77" s="97">
        <v>67</v>
      </c>
      <c r="C77" s="103" t="s">
        <v>95</v>
      </c>
      <c r="D77" s="99">
        <f>SUM(D78:D79)</f>
        <v>60000</v>
      </c>
      <c r="E77" s="99">
        <f>SUM(E78:E79)</f>
        <v>0</v>
      </c>
      <c r="F77" s="99">
        <f>SUM(F78:F79)</f>
        <v>60000</v>
      </c>
      <c r="G77" s="99">
        <f>G78+G79</f>
        <v>60000</v>
      </c>
      <c r="H77" s="99">
        <f>H78+H79</f>
        <v>0</v>
      </c>
      <c r="I77" s="99">
        <f>I78+I79</f>
        <v>0</v>
      </c>
      <c r="J77" s="126"/>
      <c r="K77" s="125"/>
    </row>
    <row r="78" spans="1:11" s="22" customFormat="1" ht="14.25">
      <c r="A78" s="50">
        <v>1</v>
      </c>
      <c r="B78" s="63" t="s">
        <v>96</v>
      </c>
      <c r="C78" s="104" t="s">
        <v>97</v>
      </c>
      <c r="D78" s="105">
        <v>50000</v>
      </c>
      <c r="E78" s="105"/>
      <c r="F78" s="20">
        <f>D78+E78</f>
        <v>50000</v>
      </c>
      <c r="G78" s="105">
        <v>50000</v>
      </c>
      <c r="H78" s="100"/>
      <c r="I78" s="100"/>
      <c r="J78" s="126"/>
      <c r="K78" s="125"/>
    </row>
    <row r="79" spans="1:11" s="22" customFormat="1" ht="14.25">
      <c r="A79" s="50">
        <v>2</v>
      </c>
      <c r="B79" s="63" t="s">
        <v>96</v>
      </c>
      <c r="C79" s="104" t="s">
        <v>98</v>
      </c>
      <c r="D79" s="105">
        <v>10000</v>
      </c>
      <c r="E79" s="105"/>
      <c r="F79" s="20">
        <f>D79+E79</f>
        <v>10000</v>
      </c>
      <c r="G79" s="105">
        <v>10000</v>
      </c>
      <c r="H79" s="100"/>
      <c r="I79" s="100"/>
      <c r="J79" s="126"/>
      <c r="K79" s="125"/>
    </row>
    <row r="80" spans="1:11" ht="14.25">
      <c r="A80" s="106"/>
      <c r="B80" s="97">
        <v>67</v>
      </c>
      <c r="C80" s="88" t="s">
        <v>99</v>
      </c>
      <c r="D80" s="78">
        <f>SUM(D81)</f>
        <v>3000</v>
      </c>
      <c r="E80" s="78">
        <f>SUM(E81)</f>
        <v>0</v>
      </c>
      <c r="F80" s="78">
        <f>SUM(F81)</f>
        <v>3000</v>
      </c>
      <c r="G80" s="78">
        <f>G81</f>
        <v>3000</v>
      </c>
      <c r="H80" s="78">
        <f>H81</f>
        <v>0</v>
      </c>
      <c r="I80" s="78">
        <f>I81</f>
        <v>0</v>
      </c>
      <c r="J80" s="126"/>
      <c r="K80" s="125"/>
    </row>
    <row r="81" spans="1:11" ht="14.25">
      <c r="A81" s="67" t="s">
        <v>52</v>
      </c>
      <c r="B81" s="68" t="s">
        <v>96</v>
      </c>
      <c r="C81" s="14" t="s">
        <v>100</v>
      </c>
      <c r="D81" s="33">
        <v>3000</v>
      </c>
      <c r="E81" s="33"/>
      <c r="F81" s="20">
        <f>D81+E81</f>
        <v>3000</v>
      </c>
      <c r="G81" s="33">
        <v>3000</v>
      </c>
      <c r="H81" s="33"/>
      <c r="I81" s="33"/>
      <c r="J81" s="126"/>
      <c r="K81" s="125"/>
    </row>
    <row r="82" spans="1:11" ht="39">
      <c r="A82" s="107"/>
      <c r="B82" s="97">
        <v>67</v>
      </c>
      <c r="C82" s="88" t="s">
        <v>101</v>
      </c>
      <c r="D82" s="78">
        <f>SUM(D83:D83)</f>
        <v>5000</v>
      </c>
      <c r="E82" s="78">
        <f>SUM(E83:E83)</f>
        <v>0</v>
      </c>
      <c r="F82" s="78">
        <f>SUM(F83:F83)</f>
        <v>5000</v>
      </c>
      <c r="G82" s="78">
        <f>SUM(G83:G83)</f>
        <v>5000</v>
      </c>
      <c r="H82" s="78">
        <f>SUM(H83:H83)</f>
        <v>0</v>
      </c>
      <c r="I82" s="78">
        <f>SUM(I83:I83)</f>
        <v>0</v>
      </c>
      <c r="J82" s="126"/>
      <c r="K82" s="125"/>
    </row>
    <row r="83" spans="1:11" ht="14.25">
      <c r="A83" s="67" t="s">
        <v>52</v>
      </c>
      <c r="B83" s="68" t="s">
        <v>96</v>
      </c>
      <c r="C83" s="14" t="s">
        <v>100</v>
      </c>
      <c r="D83" s="33">
        <v>5000</v>
      </c>
      <c r="E83" s="33"/>
      <c r="F83" s="20">
        <f>D83+E83</f>
        <v>5000</v>
      </c>
      <c r="G83" s="33">
        <v>5000</v>
      </c>
      <c r="H83" s="94"/>
      <c r="I83" s="94"/>
      <c r="J83" s="126"/>
      <c r="K83" s="125"/>
    </row>
    <row r="84" spans="1:11" ht="14.25">
      <c r="A84" s="108"/>
      <c r="B84" s="97">
        <v>67</v>
      </c>
      <c r="C84" s="88" t="s">
        <v>102</v>
      </c>
      <c r="D84" s="99">
        <f>SUM(D85:D86)</f>
        <v>20000</v>
      </c>
      <c r="E84" s="99">
        <f>SUM(E85:E86)</f>
        <v>0</v>
      </c>
      <c r="F84" s="99">
        <f>SUM(F85:F86)</f>
        <v>20000</v>
      </c>
      <c r="G84" s="99">
        <f>SUM(G85:G86)</f>
        <v>20000</v>
      </c>
      <c r="H84" s="99"/>
      <c r="I84" s="99"/>
      <c r="J84" s="126"/>
      <c r="K84" s="125"/>
    </row>
    <row r="85" spans="1:11" s="22" customFormat="1" ht="14.25">
      <c r="A85" s="67" t="s">
        <v>52</v>
      </c>
      <c r="B85" s="68" t="s">
        <v>96</v>
      </c>
      <c r="C85" s="14" t="s">
        <v>103</v>
      </c>
      <c r="D85" s="102">
        <v>10000</v>
      </c>
      <c r="E85" s="102"/>
      <c r="F85" s="20">
        <f>D85+E85</f>
        <v>10000</v>
      </c>
      <c r="G85" s="102">
        <v>10000</v>
      </c>
      <c r="H85" s="100"/>
      <c r="I85" s="100"/>
      <c r="J85" s="126"/>
      <c r="K85" s="125"/>
    </row>
    <row r="86" spans="1:11" s="22" customFormat="1" ht="14.25">
      <c r="A86" s="67" t="s">
        <v>104</v>
      </c>
      <c r="B86" s="68" t="s">
        <v>96</v>
      </c>
      <c r="C86" s="109" t="s">
        <v>105</v>
      </c>
      <c r="D86" s="102">
        <v>10000</v>
      </c>
      <c r="E86" s="102"/>
      <c r="F86" s="20">
        <f>D86+E86</f>
        <v>10000</v>
      </c>
      <c r="G86" s="102">
        <v>10000</v>
      </c>
      <c r="H86" s="100"/>
      <c r="I86" s="100"/>
      <c r="J86" s="126"/>
      <c r="K86" s="125"/>
    </row>
    <row r="87" spans="1:11" ht="31.5" customHeight="1">
      <c r="A87" s="69"/>
      <c r="B87" s="70">
        <v>68</v>
      </c>
      <c r="C87" s="12" t="s">
        <v>106</v>
      </c>
      <c r="D87" s="110">
        <f>D90+D92+D95</f>
        <v>376000</v>
      </c>
      <c r="E87" s="110">
        <f>E90+E92+E95</f>
        <v>0</v>
      </c>
      <c r="F87" s="110">
        <f>F90+F92+F95</f>
        <v>376000</v>
      </c>
      <c r="G87" s="110">
        <f>G90+G92+G95</f>
        <v>376000</v>
      </c>
      <c r="H87" s="110">
        <f>H90+H92+H95</f>
        <v>0</v>
      </c>
      <c r="I87" s="110">
        <f>I90+I92+I95</f>
        <v>0</v>
      </c>
      <c r="J87" s="126"/>
      <c r="K87" s="125"/>
    </row>
    <row r="88" spans="1:11" s="22" customFormat="1" ht="14.25">
      <c r="A88" s="37">
        <v>1</v>
      </c>
      <c r="B88" s="27" t="s">
        <v>107</v>
      </c>
      <c r="C88" s="111" t="s">
        <v>108</v>
      </c>
      <c r="D88" s="54">
        <v>60000</v>
      </c>
      <c r="E88" s="54"/>
      <c r="F88" s="20">
        <f>D88+E88</f>
        <v>60000</v>
      </c>
      <c r="G88" s="54">
        <v>60000</v>
      </c>
      <c r="H88" s="111"/>
      <c r="I88" s="111"/>
      <c r="J88" s="126"/>
      <c r="K88" s="125"/>
    </row>
    <row r="89" spans="1:11" s="22" customFormat="1" ht="39">
      <c r="A89" s="37">
        <v>2</v>
      </c>
      <c r="B89" s="63" t="s">
        <v>107</v>
      </c>
      <c r="C89" s="112" t="s">
        <v>109</v>
      </c>
      <c r="D89" s="54">
        <v>26000</v>
      </c>
      <c r="E89" s="54"/>
      <c r="F89" s="20">
        <f>D89+E89</f>
        <v>26000</v>
      </c>
      <c r="G89" s="83">
        <v>26000</v>
      </c>
      <c r="H89" s="81"/>
      <c r="I89" s="81"/>
      <c r="J89" s="126"/>
      <c r="K89" s="125"/>
    </row>
    <row r="90" spans="1:11" s="22" customFormat="1" ht="14.25">
      <c r="A90" s="43"/>
      <c r="B90" s="113"/>
      <c r="C90" s="114" t="s">
        <v>110</v>
      </c>
      <c r="D90" s="115">
        <f>SUM(D88:D89)</f>
        <v>86000</v>
      </c>
      <c r="E90" s="115">
        <f>SUM(E88:E89)</f>
        <v>0</v>
      </c>
      <c r="F90" s="115">
        <f>SUM(F88:F89)</f>
        <v>86000</v>
      </c>
      <c r="G90" s="115">
        <f>SUM(G88:G89)</f>
        <v>86000</v>
      </c>
      <c r="H90" s="116"/>
      <c r="I90" s="116"/>
      <c r="J90" s="126"/>
      <c r="K90" s="125"/>
    </row>
    <row r="91" spans="1:11" s="22" customFormat="1" ht="26.25">
      <c r="A91" s="37">
        <v>1</v>
      </c>
      <c r="B91" s="63" t="s">
        <v>111</v>
      </c>
      <c r="C91" s="84" t="s">
        <v>112</v>
      </c>
      <c r="D91" s="83">
        <v>180000</v>
      </c>
      <c r="E91" s="83"/>
      <c r="F91" s="20">
        <f>D91+E91</f>
        <v>180000</v>
      </c>
      <c r="G91" s="117">
        <v>170000</v>
      </c>
      <c r="H91" s="81"/>
      <c r="I91" s="81"/>
      <c r="J91" s="126"/>
      <c r="K91" s="125"/>
    </row>
    <row r="92" spans="1:11" s="71" customFormat="1" ht="14.25">
      <c r="A92" s="118"/>
      <c r="B92" s="113"/>
      <c r="C92" s="114" t="s">
        <v>113</v>
      </c>
      <c r="D92" s="115">
        <f>SUM(D91:D91)</f>
        <v>180000</v>
      </c>
      <c r="E92" s="115">
        <f>SUM(E91:E91)</f>
        <v>0</v>
      </c>
      <c r="F92" s="115">
        <f>SUM(F91:F91)</f>
        <v>180000</v>
      </c>
      <c r="G92" s="115">
        <f>SUM(G91:G91)</f>
        <v>170000</v>
      </c>
      <c r="H92" s="114"/>
      <c r="I92" s="114"/>
      <c r="J92" s="126"/>
      <c r="K92" s="125"/>
    </row>
    <row r="93" spans="1:11" s="71" customFormat="1" ht="26.25">
      <c r="A93" s="37">
        <v>1</v>
      </c>
      <c r="B93" s="63" t="s">
        <v>114</v>
      </c>
      <c r="C93" s="81" t="s">
        <v>115</v>
      </c>
      <c r="D93" s="83">
        <v>20000</v>
      </c>
      <c r="E93" s="83"/>
      <c r="F93" s="20">
        <f>D93+E93</f>
        <v>20000</v>
      </c>
      <c r="G93" s="83">
        <v>30000</v>
      </c>
      <c r="H93" s="81"/>
      <c r="I93" s="81"/>
      <c r="J93" s="126"/>
      <c r="K93" s="125"/>
    </row>
    <row r="94" spans="1:11" s="71" customFormat="1" ht="39">
      <c r="A94" s="37">
        <v>13</v>
      </c>
      <c r="B94" s="63" t="s">
        <v>114</v>
      </c>
      <c r="C94" s="117" t="s">
        <v>116</v>
      </c>
      <c r="D94" s="83">
        <v>90000</v>
      </c>
      <c r="E94" s="83"/>
      <c r="F94" s="20">
        <f>D94+E94</f>
        <v>90000</v>
      </c>
      <c r="G94" s="119">
        <v>90000</v>
      </c>
      <c r="H94" s="81"/>
      <c r="I94" s="81"/>
      <c r="J94" s="126"/>
      <c r="K94" s="125"/>
    </row>
    <row r="95" spans="1:11" s="71" customFormat="1" ht="14.25">
      <c r="A95" s="120"/>
      <c r="B95" s="121"/>
      <c r="C95" s="122" t="s">
        <v>117</v>
      </c>
      <c r="D95" s="122">
        <f>D94+D93</f>
        <v>110000</v>
      </c>
      <c r="E95" s="122">
        <f>E94+E93</f>
        <v>0</v>
      </c>
      <c r="F95" s="122">
        <f>F94+F93</f>
        <v>110000</v>
      </c>
      <c r="G95" s="122">
        <f>G94+G93</f>
        <v>120000</v>
      </c>
      <c r="H95" s="122">
        <f>H94+H93</f>
        <v>0</v>
      </c>
      <c r="I95" s="122">
        <f>I94+I93</f>
        <v>0</v>
      </c>
      <c r="J95" s="126"/>
      <c r="K95" s="125"/>
    </row>
    <row r="96" spans="1:11" s="71" customFormat="1" ht="18.75" customHeight="1">
      <c r="A96" s="59"/>
      <c r="B96" s="60" t="s">
        <v>118</v>
      </c>
      <c r="C96" s="66" t="s">
        <v>119</v>
      </c>
      <c r="D96" s="110">
        <f>D97+D98+D99</f>
        <v>2500000</v>
      </c>
      <c r="E96" s="110">
        <f>E97+E98+E99</f>
        <v>0</v>
      </c>
      <c r="F96" s="110">
        <f>F97+F98+F99</f>
        <v>2500000</v>
      </c>
      <c r="G96" s="110">
        <f>G97+G98+G99</f>
        <v>2500000</v>
      </c>
      <c r="H96" s="110">
        <f>H97+H98+H99</f>
        <v>0</v>
      </c>
      <c r="I96" s="110">
        <f>I97+I98+I99</f>
        <v>0</v>
      </c>
      <c r="J96" s="126"/>
      <c r="K96" s="125"/>
    </row>
    <row r="97" spans="1:11" s="71" customFormat="1" ht="14.25">
      <c r="A97" s="14">
        <v>1</v>
      </c>
      <c r="B97" s="63" t="s">
        <v>41</v>
      </c>
      <c r="C97" s="117" t="s">
        <v>120</v>
      </c>
      <c r="D97" s="102">
        <v>130000</v>
      </c>
      <c r="E97" s="102"/>
      <c r="F97" s="20">
        <f>D97+E97</f>
        <v>130000</v>
      </c>
      <c r="G97" s="33">
        <v>130000</v>
      </c>
      <c r="H97" s="33">
        <v>0</v>
      </c>
      <c r="I97" s="33">
        <v>0</v>
      </c>
      <c r="J97" s="126"/>
      <c r="K97" s="125"/>
    </row>
    <row r="98" spans="1:11" s="71" customFormat="1" ht="26.25">
      <c r="A98" s="14">
        <v>2</v>
      </c>
      <c r="B98" s="63" t="s">
        <v>45</v>
      </c>
      <c r="C98" s="104" t="s">
        <v>121</v>
      </c>
      <c r="D98" s="33">
        <v>1470000</v>
      </c>
      <c r="E98" s="33"/>
      <c r="F98" s="20">
        <f>D98+E98</f>
        <v>1470000</v>
      </c>
      <c r="G98" s="33">
        <v>1470000</v>
      </c>
      <c r="H98" s="33"/>
      <c r="I98" s="33"/>
      <c r="J98" s="126"/>
      <c r="K98" s="125"/>
    </row>
    <row r="99" spans="1:11" s="71" customFormat="1" ht="26.25">
      <c r="A99" s="14">
        <v>3</v>
      </c>
      <c r="B99" s="35" t="s">
        <v>45</v>
      </c>
      <c r="C99" s="112" t="s">
        <v>122</v>
      </c>
      <c r="D99" s="33">
        <v>900000</v>
      </c>
      <c r="E99" s="33"/>
      <c r="F99" s="20">
        <f>D99+E99</f>
        <v>900000</v>
      </c>
      <c r="G99" s="33">
        <v>900000</v>
      </c>
      <c r="H99" s="33"/>
      <c r="I99" s="33"/>
      <c r="J99" s="126"/>
      <c r="K99" s="125"/>
    </row>
  </sheetData>
  <sheetProtection/>
  <autoFilter ref="A4:H99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41732283464567" bottom="0.4330708661417323" header="0.31496062992125984" footer="0.31496062992125984"/>
  <pageSetup orientation="portrait" paperSize="9" scale="90" r:id="rId1"/>
  <headerFooter>
    <oddHeader>&amp;L&amp;"Trebuchet MS,Aldin"&amp;10ROMÂNIA
JUDEŢUL MUREŞ
CONSILIUL JUDEŢEAN&amp;C&amp;"-,Aldin"
&amp;"Trebuchet MS,Aldin"Programul de investiţii pe anul 2014&amp;R&amp;"Trebuchet MS,Aldin"&amp;10ANEXA nr.7a la HCJM nr.52/27.03.2014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2014-03-28T08:24:41Z</cp:lastPrinted>
  <dcterms:created xsi:type="dcterms:W3CDTF">2014-03-18T08:17:07Z</dcterms:created>
  <dcterms:modified xsi:type="dcterms:W3CDTF">2014-04-01T07:18:57Z</dcterms:modified>
  <cp:category/>
  <cp:version/>
  <cp:contentType/>
  <cp:contentStatus/>
</cp:coreProperties>
</file>