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anexa.nr.1.20.e" sheetId="1" r:id="rId1"/>
    <sheet name="Foaie3" sheetId="2" r:id="rId2"/>
  </sheets>
  <definedNames/>
  <calcPr fullCalcOnLoad="1"/>
</workbook>
</file>

<file path=xl/sharedStrings.xml><?xml version="1.0" encoding="utf-8"?>
<sst xmlns="http://schemas.openxmlformats.org/spreadsheetml/2006/main" count="161" uniqueCount="114">
  <si>
    <t xml:space="preserve">     </t>
  </si>
  <si>
    <t>INDICATORI</t>
  </si>
  <si>
    <t>Nr.  rd.</t>
  </si>
  <si>
    <t>Iuli</t>
  </si>
  <si>
    <t>Execuţie    2011</t>
  </si>
  <si>
    <t xml:space="preserve">Proiect 2012 </t>
  </si>
  <si>
    <t xml:space="preserve"> I.  </t>
  </si>
  <si>
    <t xml:space="preserve">VENITURI TOTALE (rd. 2 + rd. 12 + rd. 17)                           </t>
  </si>
  <si>
    <t xml:space="preserve"> 1.  </t>
  </si>
  <si>
    <t xml:space="preserve">Venituri din exploatare - total din care:                           </t>
  </si>
  <si>
    <r>
      <t xml:space="preserve">a) </t>
    </r>
    <r>
      <rPr>
        <b/>
        <sz val="10"/>
        <color indexed="17"/>
        <rFont val="Arial"/>
        <family val="2"/>
      </rPr>
      <t xml:space="preserve">venituri proprii </t>
    </r>
    <r>
      <rPr>
        <sz val="10"/>
        <color indexed="17"/>
        <rFont val="Arial"/>
        <family val="2"/>
      </rPr>
      <t xml:space="preserve">                                              </t>
    </r>
  </si>
  <si>
    <t xml:space="preserve">  d.c. venituri din taxa de securitate</t>
  </si>
  <si>
    <r>
      <t xml:space="preserve">b) venituri din </t>
    </r>
    <r>
      <rPr>
        <sz val="10"/>
        <color indexed="12"/>
        <rFont val="Arial"/>
        <family val="2"/>
      </rPr>
      <t>compensatii</t>
    </r>
    <r>
      <rPr>
        <sz val="10"/>
        <rFont val="Arial"/>
        <family val="2"/>
      </rPr>
      <t xml:space="preserve"> </t>
    </r>
  </si>
  <si>
    <t xml:space="preserve"> - subventii, cf. preved. legale in vigoare                          </t>
  </si>
  <si>
    <t xml:space="preserve"> - transferuri, cf. preved. legale in vigoare(ct.7411+7412)                        </t>
  </si>
  <si>
    <t xml:space="preserve">d) productia imobilizata                                            </t>
  </si>
  <si>
    <t xml:space="preserve">c) alte venituri din exploatare din care:                           </t>
  </si>
  <si>
    <t xml:space="preserve"> - venituri din subventii pt.invest.afer.  afer.amort MF in Adm(ct.7584-ct.4752)    </t>
  </si>
  <si>
    <t xml:space="preserve"> - alte venituri din exploatare</t>
  </si>
  <si>
    <t xml:space="preserve"> 2.  </t>
  </si>
  <si>
    <t xml:space="preserve">a) venituri din interese de participare                             </t>
  </si>
  <si>
    <t xml:space="preserve">b) venit.din alte invest.fin.si creante din activele imobilizate   </t>
  </si>
  <si>
    <t xml:space="preserve">c) venituri din dobanzi(ct.765+766)                                 </t>
  </si>
  <si>
    <t xml:space="preserve">d) alte venituri financiare (ct.7581+7582+7583+7588+767+768)                                  </t>
  </si>
  <si>
    <t xml:space="preserve"> 3.  </t>
  </si>
  <si>
    <t xml:space="preserve">Venituri extraordinare                                     </t>
  </si>
  <si>
    <t>Venituri exceptionale- tarif securitate pt.investiti</t>
  </si>
  <si>
    <t xml:space="preserve"> II. </t>
  </si>
  <si>
    <t xml:space="preserve">CHELTUIELI TOTALE (rd.21+rd. 65)                        </t>
  </si>
  <si>
    <t xml:space="preserve">Cheltuieli de exploatare - total, din care:                         </t>
  </si>
  <si>
    <t xml:space="preserve">Cheltuieli privind personalul                     </t>
  </si>
  <si>
    <t xml:space="preserve">a) cheltuieli materiale                              </t>
  </si>
  <si>
    <t xml:space="preserve">combustibil </t>
  </si>
  <si>
    <t xml:space="preserve"> - piese de schimb </t>
  </si>
  <si>
    <t xml:space="preserve"> - materii prime si materiale</t>
  </si>
  <si>
    <t xml:space="preserve"> - obiecte de inventar </t>
  </si>
  <si>
    <t xml:space="preserve"> - materiale  </t>
  </si>
  <si>
    <t xml:space="preserve">b) alte chelt. din afara (energia si apa)                        </t>
  </si>
  <si>
    <t xml:space="preserve">c) cheltuieli privind marfurile                                     </t>
  </si>
  <si>
    <t xml:space="preserve">d) cheltuieli privind personalul                     </t>
  </si>
  <si>
    <t xml:space="preserve"> - salarii</t>
  </si>
  <si>
    <r>
      <t xml:space="preserve"> - cheltuieli cu asigurarile si protectia sociala,</t>
    </r>
    <r>
      <rPr>
        <b/>
        <sz val="10"/>
        <rFont val="Arial"/>
        <family val="2"/>
      </rPr>
      <t xml:space="preserve"> din care:</t>
    </r>
    <r>
      <rPr>
        <sz val="10"/>
        <rFont val="Arial"/>
        <family val="2"/>
      </rPr>
      <t xml:space="preserve">         </t>
    </r>
  </si>
  <si>
    <t xml:space="preserve"> -   contribuţia la asigurările sociale(ct.6451+64511+64512+64513+6454+64542+64543)</t>
  </si>
  <si>
    <t xml:space="preserve"> -   contribuţia la asigurări pt.somaj(ct.6452+64521+64522+64523+6456+64562+64563)</t>
  </si>
  <si>
    <t xml:space="preserve"> - contribuţia la asigurări sociale de sănătate(ct.6453+64532+64533+6455+64551+64552+64553)</t>
  </si>
  <si>
    <t xml:space="preserve"> -alte cheltuieli cu bugetul/contributii(ct.6457+ct.6458)</t>
  </si>
  <si>
    <t xml:space="preserve"> - alte cheltuieli cu personalul                           </t>
  </si>
  <si>
    <t xml:space="preserve"> - fd.speci.afer.fd.de salarii(ct.6211+6212+6213+prime vac;pasti;craciun.+13-lea salar)</t>
  </si>
  <si>
    <r>
      <t xml:space="preserve">      </t>
    </r>
    <r>
      <rPr>
        <b/>
        <sz val="11"/>
        <rFont val="Arial"/>
        <family val="2"/>
      </rPr>
      <t xml:space="preserve">e) </t>
    </r>
    <r>
      <rPr>
        <b/>
        <sz val="10"/>
        <rFont val="Arial"/>
        <family val="2"/>
      </rPr>
      <t xml:space="preserve">tichete de masă </t>
    </r>
  </si>
  <si>
    <t xml:space="preserve"> - provizion salariati</t>
  </si>
  <si>
    <t xml:space="preserve">f) ajustarea valorii imobilizarilor corporale si necorporale        </t>
  </si>
  <si>
    <t xml:space="preserve">g) ajustarea valorii activelor circulante                           </t>
  </si>
  <si>
    <r>
      <t xml:space="preserve">h) alte chelt. de exploatare, din care: </t>
    </r>
    <r>
      <rPr>
        <b/>
        <sz val="10"/>
        <color indexed="12"/>
        <rFont val="Arial"/>
        <family val="2"/>
      </rPr>
      <t xml:space="preserve">                        </t>
    </r>
  </si>
  <si>
    <r>
      <t xml:space="preserve"> - cheltuieli cu prestatiile din afara societatii, </t>
    </r>
    <r>
      <rPr>
        <b/>
        <sz val="10"/>
        <rFont val="Arial"/>
        <family val="2"/>
      </rPr>
      <t xml:space="preserve">din care: </t>
    </r>
    <r>
      <rPr>
        <sz val="10"/>
        <rFont val="Arial"/>
        <family val="2"/>
      </rPr>
      <t xml:space="preserve">        </t>
    </r>
  </si>
  <si>
    <t xml:space="preserve"> - cheltuieli de protocol </t>
  </si>
  <si>
    <t xml:space="preserve"> - cheltuieli de reclama si publicitate </t>
  </si>
  <si>
    <t xml:space="preserve"> - intretinere si reparatii(ct.611)</t>
  </si>
  <si>
    <t xml:space="preserve"> - reparatii  </t>
  </si>
  <si>
    <t xml:space="preserve"> - prime de asigurare(ct.613)</t>
  </si>
  <si>
    <t xml:space="preserve"> - studii si cercetari</t>
  </si>
  <si>
    <t xml:space="preserve"> - comisioane si onorarii(ct.627)</t>
  </si>
  <si>
    <t xml:space="preserve"> - transport(ct.624)</t>
  </si>
  <si>
    <t xml:space="preserve"> - deplasari(ct.625)</t>
  </si>
  <si>
    <t xml:space="preserve"> - posta si telecomunicatii </t>
  </si>
  <si>
    <t xml:space="preserve"> - alte cheltuieli</t>
  </si>
  <si>
    <t xml:space="preserve">altele materiale consumabile  </t>
  </si>
  <si>
    <r>
      <t xml:space="preserve"> - alte cheltuieli, </t>
    </r>
    <r>
      <rPr>
        <b/>
        <sz val="10"/>
        <rFont val="Arial"/>
        <family val="2"/>
      </rPr>
      <t>din care:</t>
    </r>
    <r>
      <rPr>
        <sz val="10"/>
        <rFont val="Arial"/>
        <family val="2"/>
      </rPr>
      <t xml:space="preserve">                                        </t>
    </r>
  </si>
  <si>
    <t xml:space="preserve"> - taxa pt. activitatea de exploatare a resurselor minerale</t>
  </si>
  <si>
    <t xml:space="preserve"> - redeventa din concesionarea bunurilor publice(ct.6121)</t>
  </si>
  <si>
    <t xml:space="preserve"> - alte impozite si taxe(ct.635)</t>
  </si>
  <si>
    <t xml:space="preserve"> - altele</t>
  </si>
  <si>
    <t xml:space="preserve"> - amortizari </t>
  </si>
  <si>
    <t xml:space="preserve"> - cheltuieli curente aferente tarif securitate ( paza)</t>
  </si>
  <si>
    <r>
      <t xml:space="preserve"> - cheltuieli prevazute de legea bugetului de stat, </t>
    </r>
    <r>
      <rPr>
        <b/>
        <sz val="10"/>
        <rFont val="Arial"/>
        <family val="2"/>
      </rPr>
      <t>din care</t>
    </r>
    <r>
      <rPr>
        <sz val="10"/>
        <rFont val="Arial"/>
        <family val="2"/>
      </rPr>
      <t>:</t>
    </r>
  </si>
  <si>
    <t xml:space="preserve"> - transferuri si/sau subventii</t>
  </si>
  <si>
    <t xml:space="preserve"> - cheltuieli privind dobanzile(ct.666)</t>
  </si>
  <si>
    <t xml:space="preserve">                   -alte cheltuieli financiare(ct.652+665+6581+6812+6588)</t>
  </si>
  <si>
    <t xml:space="preserve">Cheltuieli exceptionale                                        </t>
  </si>
  <si>
    <t xml:space="preserve">III. </t>
  </si>
  <si>
    <t xml:space="preserve">REZULTAT BRUT (profit/pierdere)                                     </t>
  </si>
  <si>
    <t xml:space="preserve">IV. </t>
  </si>
  <si>
    <t xml:space="preserve">ALTE CHELTUIELI DEDUCTIBILE STABILITE POTRIVIT LEGII, din care      </t>
  </si>
  <si>
    <t xml:space="preserve"> - fond de rezerva</t>
  </si>
  <si>
    <t xml:space="preserve">V.  </t>
  </si>
  <si>
    <t xml:space="preserve">ACOPERIREA PIERDERILOR DIN ANII PRECEDENTI                          </t>
  </si>
  <si>
    <t xml:space="preserve">VI. </t>
  </si>
  <si>
    <t xml:space="preserve">IMPOZIT PE PROFIT(ct.691)                                                   </t>
  </si>
  <si>
    <t xml:space="preserve">VII. </t>
  </si>
  <si>
    <r>
      <t xml:space="preserve">PROFITUL CONTABIL RAMAS DUPA DEDUCEREA IMPOZITULUI PE PROFIT, </t>
    </r>
    <r>
      <rPr>
        <b/>
        <sz val="9"/>
        <color indexed="12"/>
        <rFont val="Tahoma"/>
        <family val="2"/>
      </rPr>
      <t xml:space="preserve">din  care:  </t>
    </r>
  </si>
  <si>
    <t xml:space="preserve">Rezerve legale                                                      </t>
  </si>
  <si>
    <t xml:space="preserve">Alte rezerve reprezentand facilitati fiscale prevazute de lege      </t>
  </si>
  <si>
    <t xml:space="preserve">Acoperirea pierderilor din anii precedenti                          </t>
  </si>
  <si>
    <t xml:space="preserve"> 4.  </t>
  </si>
  <si>
    <t>Constituirea surselor proprii de finantare pt. proiectele cofinantate din imprumuturi externe, precum si pt. constituirea surselor necesare rambursarii ratelor de capital, platii dobanzilor, comisioanelor si altor costuri aferente acestor imprumuturi exte</t>
  </si>
  <si>
    <t xml:space="preserve"> 5.  </t>
  </si>
  <si>
    <t xml:space="preserve">Alte repartizari prevazute de lege                                  </t>
  </si>
  <si>
    <t xml:space="preserve"> 6.  </t>
  </si>
  <si>
    <t xml:space="preserve">Pana la 10% din profitul net pentru participarea salariatilor la profit, dar nu mai mult de nivelul unui salariu de baza mediu lunar realizat la nivelul agentului economic in exercitiul financiar de  referinta    </t>
  </si>
  <si>
    <t xml:space="preserve"> 7.  </t>
  </si>
  <si>
    <t>Minim 50% varsaminte la bugetul de stat sau local in cazul regiilor autonome, ori dividende in cazul societatilor nationale, companiilor nationale si societatilor cu capital integral sau majoritar de stat</t>
  </si>
  <si>
    <t xml:space="preserve"> 8.  </t>
  </si>
  <si>
    <t xml:space="preserve">Profitul nerepartizat pe destinatiile prevazute la pct. 1-7 se   repartizeaza la alte rezerve si constituie sursa proprie de  finantare     </t>
  </si>
  <si>
    <t>VIII.</t>
  </si>
  <si>
    <t xml:space="preserve">SURSE DE FINANTARE A INVESTITIILOR, din care                        </t>
  </si>
  <si>
    <t>1.</t>
  </si>
  <si>
    <t xml:space="preserve">Surse proprii                                                       </t>
  </si>
  <si>
    <t xml:space="preserve">Alocatii de la buget                                                </t>
  </si>
  <si>
    <t xml:space="preserve"> IX. </t>
  </si>
  <si>
    <t xml:space="preserve">CHELTUIELI PENTRU INVESTITII, din care                              </t>
  </si>
  <si>
    <t xml:space="preserve">Investitii, inclusiv investitii in curs la finele anului            </t>
  </si>
  <si>
    <t>Buget    2012</t>
  </si>
  <si>
    <t xml:space="preserve">Cheltuieli financiare - total                         </t>
  </si>
  <si>
    <t xml:space="preserve">Cheltuieli cu bunuri si servicii </t>
  </si>
  <si>
    <t xml:space="preserve">Venituri financiare - total                         </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</si>
</sst>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0"/>
      <name val="Arial"/>
      <family val="0"/>
    </font>
    <font>
      <b/>
      <sz val="10"/>
      <name val="Arial"/>
      <family val="2"/>
    </font>
    <font>
      <b/>
      <sz val="10"/>
      <color indexed="60"/>
      <name val="Arial"/>
      <family val="2"/>
    </font>
    <font>
      <b/>
      <sz val="10"/>
      <color indexed="12"/>
      <name val="Arial"/>
      <family val="2"/>
    </font>
    <font>
      <b/>
      <sz val="10"/>
      <color indexed="10"/>
      <name val="Arial"/>
      <family val="2"/>
    </font>
    <font>
      <b/>
      <sz val="10"/>
      <color indexed="16"/>
      <name val="Arial"/>
      <family val="2"/>
    </font>
    <font>
      <sz val="10"/>
      <color indexed="10"/>
      <name val="Arial"/>
      <family val="2"/>
    </font>
    <font>
      <sz val="10"/>
      <color indexed="16"/>
      <name val="Arial"/>
      <family val="2"/>
    </font>
    <font>
      <sz val="10"/>
      <color indexed="12"/>
      <name val="Arial"/>
      <family val="2"/>
    </font>
    <font>
      <sz val="10"/>
      <color indexed="17"/>
      <name val="Arial"/>
      <family val="2"/>
    </font>
    <font>
      <b/>
      <sz val="10"/>
      <color indexed="17"/>
      <name val="Arial"/>
      <family val="2"/>
    </font>
    <font>
      <i/>
      <sz val="10"/>
      <color indexed="16"/>
      <name val="Arial"/>
      <family val="2"/>
    </font>
    <font>
      <sz val="10"/>
      <color indexed="52"/>
      <name val="Arial"/>
      <family val="2"/>
    </font>
    <font>
      <sz val="10"/>
      <color indexed="63"/>
      <name val="Arial"/>
      <family val="2"/>
    </font>
    <font>
      <b/>
      <sz val="10"/>
      <color indexed="63"/>
      <name val="Arial"/>
      <family val="2"/>
    </font>
    <font>
      <b/>
      <sz val="11"/>
      <name val="Arial"/>
      <family val="2"/>
    </font>
    <font>
      <b/>
      <sz val="9"/>
      <name val="Tahoma"/>
      <family val="2"/>
    </font>
    <font>
      <sz val="9"/>
      <name val="Tahoma"/>
      <family val="2"/>
    </font>
    <font>
      <sz val="9"/>
      <color indexed="63"/>
      <name val="Tahoma"/>
      <family val="2"/>
    </font>
    <font>
      <b/>
      <sz val="10"/>
      <name val="Tahoma"/>
      <family val="2"/>
    </font>
    <font>
      <b/>
      <sz val="9"/>
      <color indexed="12"/>
      <name val="Tahoma"/>
      <family val="2"/>
    </font>
    <font>
      <b/>
      <sz val="9"/>
      <color indexed="10"/>
      <name val="Tahoma"/>
      <family val="2"/>
    </font>
    <font>
      <sz val="10"/>
      <name val="Tahoma"/>
      <family val="2"/>
    </font>
    <font>
      <sz val="9"/>
      <color indexed="10"/>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style="medium"/>
    </border>
    <border>
      <left style="medium"/>
      <right style="medium"/>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0" applyNumberFormat="0" applyBorder="0" applyAlignment="0" applyProtection="0"/>
    <xf numFmtId="0" fontId="48" fillId="27" borderId="3" applyNumberFormat="0" applyAlignment="0" applyProtection="0"/>
    <xf numFmtId="0" fontId="49" fillId="29" borderId="1" applyNumberFormat="0" applyAlignment="0" applyProtection="0"/>
    <xf numFmtId="0" fontId="5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33" borderId="10" xfId="0" applyFont="1" applyFill="1" applyBorder="1" applyAlignment="1">
      <alignment vertical="center"/>
    </xf>
    <xf numFmtId="0" fontId="1" fillId="33" borderId="11" xfId="0" applyFont="1" applyFill="1" applyBorder="1" applyAlignment="1">
      <alignment vertical="center" wrapText="1"/>
    </xf>
    <xf numFmtId="0" fontId="1" fillId="33" borderId="10" xfId="0" applyFont="1" applyFill="1" applyBorder="1" applyAlignment="1">
      <alignment horizontal="center" vertical="center"/>
    </xf>
    <xf numFmtId="3" fontId="4" fillId="33" borderId="12" xfId="0" applyNumberFormat="1" applyFont="1" applyFill="1" applyBorder="1" applyAlignment="1">
      <alignment horizontal="right" vertical="center"/>
    </xf>
    <xf numFmtId="3" fontId="5" fillId="33" borderId="13"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wrapText="1"/>
    </xf>
    <xf numFmtId="0" fontId="1" fillId="0" borderId="17" xfId="0" applyFont="1" applyBorder="1" applyAlignment="1">
      <alignment horizontal="center" vertical="center"/>
    </xf>
    <xf numFmtId="4" fontId="6" fillId="0" borderId="19" xfId="0" applyNumberFormat="1" applyFont="1" applyBorder="1" applyAlignment="1">
      <alignment horizontal="right" vertical="center"/>
    </xf>
    <xf numFmtId="3" fontId="7" fillId="0" borderId="20" xfId="0" applyNumberFormat="1" applyFont="1" applyBorder="1" applyAlignment="1">
      <alignment vertical="center" wrapText="1"/>
    </xf>
    <xf numFmtId="3" fontId="8" fillId="0" borderId="17" xfId="0" applyNumberFormat="1" applyFont="1" applyBorder="1" applyAlignment="1">
      <alignment vertical="center" wrapText="1"/>
    </xf>
    <xf numFmtId="0" fontId="0" fillId="0" borderId="21" xfId="0" applyFont="1" applyBorder="1" applyAlignment="1">
      <alignment vertical="center"/>
    </xf>
    <xf numFmtId="0" fontId="9" fillId="34" borderId="22" xfId="0" applyFont="1" applyFill="1" applyBorder="1" applyAlignment="1">
      <alignment horizontal="left" vertical="center" wrapText="1" indent="2"/>
    </xf>
    <xf numFmtId="0" fontId="1" fillId="34" borderId="21" xfId="0" applyFont="1" applyFill="1" applyBorder="1" applyAlignment="1">
      <alignment horizontal="center" vertical="center"/>
    </xf>
    <xf numFmtId="4" fontId="0" fillId="34" borderId="23" xfId="0" applyNumberFormat="1" applyFont="1" applyFill="1" applyBorder="1" applyAlignment="1">
      <alignment horizontal="right" vertical="center"/>
    </xf>
    <xf numFmtId="3" fontId="7" fillId="34" borderId="24" xfId="0" applyNumberFormat="1" applyFont="1" applyFill="1" applyBorder="1" applyAlignment="1">
      <alignment vertical="center" wrapText="1"/>
    </xf>
    <xf numFmtId="3" fontId="8" fillId="34" borderId="21" xfId="0" applyNumberFormat="1" applyFont="1" applyFill="1" applyBorder="1" applyAlignment="1">
      <alignment vertical="center" wrapText="1"/>
    </xf>
    <xf numFmtId="0" fontId="0" fillId="0" borderId="22" xfId="0" applyFont="1" applyBorder="1" applyAlignment="1">
      <alignment horizontal="left" vertical="center" wrapText="1" indent="2"/>
    </xf>
    <xf numFmtId="0" fontId="1" fillId="0" borderId="21" xfId="0" applyFont="1" applyBorder="1" applyAlignment="1">
      <alignment horizontal="center" vertical="center"/>
    </xf>
    <xf numFmtId="4" fontId="0" fillId="0" borderId="23" xfId="0" applyNumberFormat="1" applyFont="1" applyBorder="1" applyAlignment="1">
      <alignment horizontal="right" vertical="center"/>
    </xf>
    <xf numFmtId="3" fontId="11" fillId="0" borderId="24" xfId="0" applyNumberFormat="1" applyFont="1" applyBorder="1" applyAlignment="1">
      <alignment horizontal="right"/>
    </xf>
    <xf numFmtId="3" fontId="8" fillId="0" borderId="21" xfId="0" applyNumberFormat="1" applyFont="1" applyBorder="1" applyAlignment="1">
      <alignment vertical="center" wrapText="1"/>
    </xf>
    <xf numFmtId="4" fontId="6" fillId="0" borderId="23" xfId="0" applyNumberFormat="1" applyFont="1" applyBorder="1" applyAlignment="1">
      <alignment horizontal="right" vertical="center"/>
    </xf>
    <xf numFmtId="3" fontId="7" fillId="0" borderId="24" xfId="0" applyNumberFormat="1" applyFont="1" applyBorder="1" applyAlignment="1">
      <alignment vertical="center" wrapText="1"/>
    </xf>
    <xf numFmtId="0" fontId="0" fillId="0" borderId="22" xfId="0" applyFont="1" applyBorder="1" applyAlignment="1">
      <alignment horizontal="left" vertical="center" wrapText="1" indent="4"/>
    </xf>
    <xf numFmtId="4" fontId="12" fillId="0" borderId="23" xfId="0" applyNumberFormat="1" applyFont="1" applyBorder="1" applyAlignment="1">
      <alignment horizontal="right" vertical="center"/>
    </xf>
    <xf numFmtId="0" fontId="0" fillId="0" borderId="22" xfId="0" applyFont="1" applyBorder="1" applyAlignment="1">
      <alignment vertical="center" wrapText="1"/>
    </xf>
    <xf numFmtId="4" fontId="6" fillId="0" borderId="23" xfId="0" applyNumberFormat="1" applyFont="1" applyBorder="1" applyAlignment="1">
      <alignment horizontal="right"/>
    </xf>
    <xf numFmtId="0" fontId="0" fillId="0" borderId="25" xfId="0" applyFont="1" applyBorder="1" applyAlignment="1">
      <alignment vertical="center"/>
    </xf>
    <xf numFmtId="0" fontId="0" fillId="0" borderId="26" xfId="0" applyFont="1" applyBorder="1" applyAlignment="1">
      <alignment vertical="center" wrapText="1"/>
    </xf>
    <xf numFmtId="0" fontId="1" fillId="0" borderId="25" xfId="0" applyFont="1" applyBorder="1" applyAlignment="1">
      <alignment horizontal="center" vertical="center"/>
    </xf>
    <xf numFmtId="4" fontId="0" fillId="0" borderId="27" xfId="0" applyNumberFormat="1" applyFont="1" applyBorder="1" applyAlignment="1">
      <alignment horizontal="right" vertical="center"/>
    </xf>
    <xf numFmtId="3" fontId="7" fillId="0" borderId="28" xfId="0" applyNumberFormat="1" applyFont="1" applyBorder="1" applyAlignment="1">
      <alignment vertical="center" wrapText="1"/>
    </xf>
    <xf numFmtId="3" fontId="8" fillId="0" borderId="25" xfId="0" applyNumberFormat="1" applyFont="1" applyBorder="1" applyAlignment="1">
      <alignment vertical="center" wrapText="1"/>
    </xf>
    <xf numFmtId="0" fontId="1" fillId="35" borderId="10" xfId="0" applyFont="1" applyFill="1" applyBorder="1" applyAlignment="1">
      <alignment vertical="center"/>
    </xf>
    <xf numFmtId="0" fontId="1" fillId="35" borderId="11" xfId="0" applyFont="1" applyFill="1" applyBorder="1" applyAlignment="1">
      <alignment vertical="center" wrapText="1"/>
    </xf>
    <xf numFmtId="0" fontId="1" fillId="35" borderId="10" xfId="0" applyFont="1" applyFill="1" applyBorder="1" applyAlignment="1">
      <alignment horizontal="center" vertical="center"/>
    </xf>
    <xf numFmtId="3" fontId="4" fillId="35" borderId="12" xfId="0" applyNumberFormat="1" applyFont="1" applyFill="1" applyBorder="1" applyAlignment="1">
      <alignment horizontal="right" vertical="center"/>
    </xf>
    <xf numFmtId="3" fontId="5" fillId="35" borderId="13" xfId="0" applyNumberFormat="1" applyFont="1" applyFill="1" applyBorder="1" applyAlignment="1">
      <alignment vertical="center" wrapText="1"/>
    </xf>
    <xf numFmtId="3" fontId="3" fillId="35" borderId="10" xfId="0" applyNumberFormat="1" applyFont="1" applyFill="1" applyBorder="1" applyAlignment="1">
      <alignment vertical="center" wrapText="1"/>
    </xf>
    <xf numFmtId="0" fontId="1" fillId="36" borderId="14" xfId="0" applyFont="1" applyFill="1" applyBorder="1" applyAlignment="1">
      <alignment vertical="center"/>
    </xf>
    <xf numFmtId="0" fontId="1" fillId="36" borderId="0" xfId="0" applyFont="1" applyFill="1" applyBorder="1" applyAlignment="1">
      <alignment vertical="center" wrapText="1"/>
    </xf>
    <xf numFmtId="0" fontId="1" fillId="36" borderId="14" xfId="0" applyFont="1" applyFill="1" applyBorder="1" applyAlignment="1">
      <alignment horizontal="center" vertical="center"/>
    </xf>
    <xf numFmtId="4" fontId="4" fillId="36" borderId="15" xfId="0" applyNumberFormat="1" applyFont="1" applyFill="1" applyBorder="1" applyAlignment="1">
      <alignment horizontal="right" vertical="center"/>
    </xf>
    <xf numFmtId="3" fontId="5" fillId="36" borderId="16" xfId="0" applyNumberFormat="1" applyFont="1" applyFill="1" applyBorder="1" applyAlignment="1">
      <alignment vertical="center" wrapText="1"/>
    </xf>
    <xf numFmtId="3" fontId="3" fillId="36" borderId="14" xfId="0" applyNumberFormat="1" applyFont="1" applyFill="1" applyBorder="1" applyAlignment="1">
      <alignment vertical="center" wrapText="1"/>
    </xf>
    <xf numFmtId="0" fontId="1" fillId="0" borderId="29" xfId="0" applyFont="1" applyFill="1" applyBorder="1" applyAlignment="1">
      <alignment vertical="center"/>
    </xf>
    <xf numFmtId="0" fontId="1" fillId="0" borderId="11" xfId="0" applyFont="1" applyFill="1" applyBorder="1" applyAlignment="1">
      <alignment vertical="center" wrapText="1"/>
    </xf>
    <xf numFmtId="0" fontId="1" fillId="0" borderId="10" xfId="0" applyFont="1" applyFill="1" applyBorder="1" applyAlignment="1">
      <alignment horizontal="center" vertical="center"/>
    </xf>
    <xf numFmtId="4" fontId="4" fillId="0" borderId="12" xfId="0" applyNumberFormat="1" applyFont="1" applyFill="1" applyBorder="1" applyAlignment="1">
      <alignment horizontal="right" vertical="center"/>
    </xf>
    <xf numFmtId="3" fontId="5" fillId="0" borderId="30" xfId="0" applyNumberFormat="1" applyFont="1" applyFill="1" applyBorder="1" applyAlignment="1">
      <alignment vertical="center" wrapText="1"/>
    </xf>
    <xf numFmtId="3" fontId="3" fillId="0" borderId="31" xfId="0" applyNumberFormat="1" applyFont="1" applyFill="1" applyBorder="1" applyAlignment="1">
      <alignment vertical="center" wrapText="1"/>
    </xf>
    <xf numFmtId="0" fontId="1" fillId="0" borderId="32" xfId="0" applyFont="1" applyFill="1" applyBorder="1" applyAlignment="1">
      <alignment vertical="center"/>
    </xf>
    <xf numFmtId="0" fontId="1" fillId="0" borderId="33" xfId="0" applyFont="1" applyFill="1" applyBorder="1" applyAlignment="1">
      <alignment vertical="center" wrapText="1"/>
    </xf>
    <xf numFmtId="0" fontId="1" fillId="0" borderId="34" xfId="0" applyFont="1" applyFill="1" applyBorder="1" applyAlignment="1">
      <alignment horizontal="center" vertical="center"/>
    </xf>
    <xf numFmtId="4" fontId="4" fillId="0" borderId="35" xfId="0" applyNumberFormat="1" applyFont="1" applyFill="1" applyBorder="1" applyAlignment="1">
      <alignment horizontal="right" vertical="center"/>
    </xf>
    <xf numFmtId="3" fontId="5" fillId="0" borderId="36" xfId="0" applyNumberFormat="1" applyFont="1" applyFill="1" applyBorder="1" applyAlignment="1">
      <alignment vertical="center" wrapText="1"/>
    </xf>
    <xf numFmtId="3" fontId="3" fillId="0" borderId="36" xfId="0" applyNumberFormat="1" applyFont="1" applyFill="1" applyBorder="1" applyAlignment="1">
      <alignment vertical="center" wrapText="1"/>
    </xf>
    <xf numFmtId="0" fontId="1" fillId="33" borderId="37" xfId="0" applyFont="1" applyFill="1" applyBorder="1" applyAlignment="1">
      <alignment horizontal="left" vertical="center" wrapText="1" indent="2"/>
    </xf>
    <xf numFmtId="0" fontId="1" fillId="33" borderId="34" xfId="0" applyFont="1" applyFill="1" applyBorder="1" applyAlignment="1">
      <alignment horizontal="center" vertical="center"/>
    </xf>
    <xf numFmtId="4" fontId="1" fillId="33" borderId="35" xfId="0" applyNumberFormat="1" applyFont="1" applyFill="1" applyBorder="1" applyAlignment="1">
      <alignment horizontal="right"/>
    </xf>
    <xf numFmtId="3" fontId="5" fillId="33" borderId="38" xfId="0" applyNumberFormat="1" applyFont="1" applyFill="1" applyBorder="1" applyAlignment="1">
      <alignment vertical="center" wrapText="1"/>
    </xf>
    <xf numFmtId="3" fontId="3" fillId="33" borderId="34" xfId="0" applyNumberFormat="1" applyFont="1" applyFill="1" applyBorder="1" applyAlignment="1">
      <alignment vertical="center" wrapText="1"/>
    </xf>
    <xf numFmtId="0" fontId="0" fillId="0" borderId="18" xfId="0" applyFont="1" applyBorder="1" applyAlignment="1">
      <alignment horizontal="left" vertical="center" wrapText="1" indent="4"/>
    </xf>
    <xf numFmtId="4" fontId="13" fillId="0" borderId="19" xfId="0" applyNumberFormat="1" applyFont="1" applyBorder="1" applyAlignment="1">
      <alignment horizontal="right" vertical="center"/>
    </xf>
    <xf numFmtId="4" fontId="13" fillId="0" borderId="23" xfId="0" applyNumberFormat="1" applyFont="1" applyBorder="1" applyAlignment="1">
      <alignment horizontal="right" vertical="center"/>
    </xf>
    <xf numFmtId="4" fontId="0" fillId="0" borderId="23" xfId="0" applyNumberFormat="1" applyFont="1" applyBorder="1" applyAlignment="1">
      <alignment horizontal="right"/>
    </xf>
    <xf numFmtId="0" fontId="0" fillId="0" borderId="26" xfId="0" applyFont="1" applyBorder="1" applyAlignment="1">
      <alignment horizontal="left" vertical="center" wrapText="1" indent="4"/>
    </xf>
    <xf numFmtId="4" fontId="13" fillId="0" borderId="27" xfId="0" applyNumberFormat="1" applyFont="1" applyBorder="1" applyAlignment="1">
      <alignment horizontal="right" vertical="center"/>
    </xf>
    <xf numFmtId="0" fontId="1" fillId="33" borderId="11" xfId="0" applyFont="1" applyFill="1" applyBorder="1" applyAlignment="1">
      <alignment horizontal="left" vertical="center" wrapText="1" indent="2"/>
    </xf>
    <xf numFmtId="4" fontId="14" fillId="33" borderId="12" xfId="0" applyNumberFormat="1" applyFont="1" applyFill="1" applyBorder="1" applyAlignment="1">
      <alignment vertical="center" wrapText="1"/>
    </xf>
    <xf numFmtId="0" fontId="1" fillId="0" borderId="21" xfId="0" applyFont="1" applyBorder="1" applyAlignment="1">
      <alignment vertical="center"/>
    </xf>
    <xf numFmtId="0" fontId="1" fillId="0" borderId="0" xfId="0" applyFont="1" applyBorder="1" applyAlignment="1">
      <alignment horizontal="left" vertical="center" wrapText="1" indent="2"/>
    </xf>
    <xf numFmtId="0" fontId="1" fillId="0" borderId="14" xfId="0" applyFont="1" applyBorder="1" applyAlignment="1">
      <alignment horizontal="center" vertical="center"/>
    </xf>
    <xf numFmtId="4" fontId="14" fillId="0" borderId="15" xfId="0" applyNumberFormat="1" applyFont="1" applyBorder="1" applyAlignment="1">
      <alignment horizontal="right" vertical="center"/>
    </xf>
    <xf numFmtId="3" fontId="5" fillId="0" borderId="16" xfId="0" applyNumberFormat="1" applyFont="1" applyBorder="1" applyAlignment="1">
      <alignment vertical="center" wrapText="1"/>
    </xf>
    <xf numFmtId="3" fontId="8" fillId="0" borderId="14" xfId="0" applyNumberFormat="1" applyFont="1" applyBorder="1" applyAlignment="1">
      <alignment vertical="center" wrapText="1"/>
    </xf>
    <xf numFmtId="0" fontId="1" fillId="0" borderId="0" xfId="0" applyFont="1" applyAlignment="1">
      <alignment/>
    </xf>
    <xf numFmtId="0" fontId="1" fillId="37" borderId="11" xfId="0" applyFont="1" applyFill="1" applyBorder="1" applyAlignment="1">
      <alignment horizontal="left" vertical="center" wrapText="1" indent="2"/>
    </xf>
    <xf numFmtId="0" fontId="1" fillId="37" borderId="10" xfId="0" applyFont="1" applyFill="1" applyBorder="1" applyAlignment="1">
      <alignment horizontal="center" vertical="center"/>
    </xf>
    <xf numFmtId="3" fontId="4" fillId="37" borderId="12" xfId="0" applyNumberFormat="1" applyFont="1" applyFill="1" applyBorder="1" applyAlignment="1">
      <alignment horizontal="right" vertical="center"/>
    </xf>
    <xf numFmtId="3" fontId="5" fillId="37" borderId="13" xfId="0" applyNumberFormat="1" applyFont="1" applyFill="1" applyBorder="1" applyAlignment="1">
      <alignment vertical="center" wrapText="1"/>
    </xf>
    <xf numFmtId="3" fontId="3" fillId="37" borderId="10" xfId="0" applyNumberFormat="1" applyFont="1" applyFill="1" applyBorder="1" applyAlignment="1">
      <alignment vertical="center" wrapText="1"/>
    </xf>
    <xf numFmtId="0" fontId="0" fillId="0" borderId="22" xfId="0" applyFont="1" applyBorder="1" applyAlignment="1">
      <alignment horizontal="left" vertical="center" wrapText="1" indent="6"/>
    </xf>
    <xf numFmtId="0" fontId="0" fillId="0" borderId="39" xfId="0" applyFont="1" applyBorder="1" applyAlignment="1">
      <alignment horizontal="center" vertical="center" wrapText="1"/>
    </xf>
    <xf numFmtId="0" fontId="1" fillId="0" borderId="40" xfId="0" applyFont="1" applyBorder="1" applyAlignment="1">
      <alignment horizontal="center" vertical="center"/>
    </xf>
    <xf numFmtId="4" fontId="13" fillId="0" borderId="41" xfId="0" applyNumberFormat="1" applyFont="1" applyBorder="1" applyAlignment="1">
      <alignment horizontal="right" vertical="center"/>
    </xf>
    <xf numFmtId="3" fontId="7" fillId="0" borderId="42" xfId="0" applyNumberFormat="1" applyFont="1" applyBorder="1" applyAlignment="1">
      <alignment vertical="center" wrapText="1"/>
    </xf>
    <xf numFmtId="0" fontId="0" fillId="0" borderId="26" xfId="0" applyFont="1" applyBorder="1" applyAlignment="1">
      <alignment horizontal="left" vertical="center" wrapText="1" indent="6"/>
    </xf>
    <xf numFmtId="4" fontId="14" fillId="33" borderId="12" xfId="0" applyNumberFormat="1" applyFont="1" applyFill="1" applyBorder="1" applyAlignment="1">
      <alignment horizontal="right" vertical="center"/>
    </xf>
    <xf numFmtId="0" fontId="0" fillId="0" borderId="18" xfId="0" applyFont="1" applyBorder="1" applyAlignment="1">
      <alignment horizontal="left" vertical="center" wrapText="1" indent="6"/>
    </xf>
    <xf numFmtId="4" fontId="8" fillId="0" borderId="19" xfId="0" applyNumberFormat="1" applyFont="1" applyBorder="1" applyAlignment="1">
      <alignment horizontal="right"/>
    </xf>
    <xf numFmtId="0" fontId="1" fillId="0" borderId="22" xfId="0" applyFont="1" applyBorder="1" applyAlignment="1">
      <alignment horizontal="left" vertical="center" wrapText="1" indent="2"/>
    </xf>
    <xf numFmtId="4" fontId="14" fillId="0" borderId="23" xfId="0" applyNumberFormat="1" applyFont="1" applyBorder="1" applyAlignment="1">
      <alignment horizontal="right" vertical="center"/>
    </xf>
    <xf numFmtId="3" fontId="5" fillId="0" borderId="24" xfId="0" applyNumberFormat="1" applyFont="1" applyBorder="1" applyAlignment="1">
      <alignment vertical="center" wrapText="1"/>
    </xf>
    <xf numFmtId="0" fontId="1" fillId="0" borderId="26" xfId="0" applyFont="1" applyBorder="1" applyAlignment="1">
      <alignment horizontal="left" vertical="center" wrapText="1" indent="2"/>
    </xf>
    <xf numFmtId="4" fontId="14" fillId="0" borderId="27" xfId="0" applyNumberFormat="1" applyFont="1" applyBorder="1" applyAlignment="1">
      <alignment horizontal="right" vertical="center"/>
    </xf>
    <xf numFmtId="3" fontId="5" fillId="0" borderId="28" xfId="0" applyNumberFormat="1" applyFont="1" applyBorder="1" applyAlignment="1">
      <alignment vertical="center" wrapText="1"/>
    </xf>
    <xf numFmtId="0" fontId="0" fillId="33" borderId="13" xfId="0" applyFont="1" applyFill="1" applyBorder="1" applyAlignment="1">
      <alignment horizontal="left" vertical="center" wrapText="1" indent="4"/>
    </xf>
    <xf numFmtId="4" fontId="13" fillId="0" borderId="12" xfId="0" applyNumberFormat="1" applyFont="1" applyFill="1" applyBorder="1" applyAlignment="1">
      <alignment horizontal="right" vertical="center"/>
    </xf>
    <xf numFmtId="3" fontId="7" fillId="0" borderId="13" xfId="0" applyNumberFormat="1" applyFont="1" applyFill="1" applyBorder="1" applyAlignment="1">
      <alignment vertical="center" wrapText="1"/>
    </xf>
    <xf numFmtId="3" fontId="8" fillId="0" borderId="10" xfId="0" applyNumberFormat="1" applyFont="1" applyFill="1" applyBorder="1" applyAlignment="1">
      <alignment vertical="center" wrapText="1"/>
    </xf>
    <xf numFmtId="4" fontId="13" fillId="0" borderId="23" xfId="0" applyNumberFormat="1" applyFont="1" applyBorder="1" applyAlignment="1">
      <alignment vertical="center" wrapText="1"/>
    </xf>
    <xf numFmtId="4" fontId="3" fillId="0" borderId="23" xfId="0" applyNumberFormat="1" applyFont="1" applyBorder="1" applyAlignment="1">
      <alignment vertical="center" wrapText="1"/>
    </xf>
    <xf numFmtId="3" fontId="5" fillId="0" borderId="43" xfId="0" applyNumberFormat="1" applyFont="1" applyBorder="1" applyAlignment="1">
      <alignment vertical="center" wrapText="1"/>
    </xf>
    <xf numFmtId="3" fontId="3" fillId="0" borderId="21" xfId="0" applyNumberFormat="1" applyFont="1" applyBorder="1" applyAlignment="1">
      <alignment vertical="center" wrapText="1"/>
    </xf>
    <xf numFmtId="0" fontId="0" fillId="33" borderId="11" xfId="0" applyFont="1" applyFill="1" applyBorder="1" applyAlignment="1">
      <alignment horizontal="left" vertical="center" wrapText="1" indent="4"/>
    </xf>
    <xf numFmtId="4" fontId="6" fillId="33" borderId="12" xfId="0" applyNumberFormat="1" applyFont="1" applyFill="1" applyBorder="1" applyAlignment="1">
      <alignment horizontal="right" vertical="center"/>
    </xf>
    <xf numFmtId="3" fontId="5" fillId="0" borderId="13"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4" fontId="0" fillId="0" borderId="19" xfId="0" applyNumberFormat="1" applyFont="1" applyBorder="1" applyAlignment="1">
      <alignment horizontal="right" vertical="center" wrapText="1"/>
    </xf>
    <xf numFmtId="4" fontId="0" fillId="0" borderId="23" xfId="0" applyNumberFormat="1" applyFont="1" applyBorder="1" applyAlignment="1">
      <alignment horizontal="right" vertical="center" wrapText="1"/>
    </xf>
    <xf numFmtId="4" fontId="12" fillId="0" borderId="23" xfId="0" applyNumberFormat="1" applyFont="1" applyBorder="1" applyAlignment="1">
      <alignment horizontal="right"/>
    </xf>
    <xf numFmtId="0" fontId="0" fillId="0" borderId="26" xfId="0" applyFont="1" applyBorder="1" applyAlignment="1">
      <alignment horizontal="left" vertical="center" wrapText="1" indent="8"/>
    </xf>
    <xf numFmtId="4" fontId="0" fillId="0" borderId="27" xfId="0" applyNumberFormat="1" applyFont="1" applyBorder="1" applyAlignment="1">
      <alignment horizontal="right"/>
    </xf>
    <xf numFmtId="0" fontId="1" fillId="0" borderId="10" xfId="0" applyFont="1" applyBorder="1" applyAlignment="1">
      <alignment vertical="center"/>
    </xf>
    <xf numFmtId="0" fontId="1" fillId="0" borderId="11" xfId="0" applyFont="1" applyBorder="1" applyAlignment="1">
      <alignment vertical="center" wrapText="1"/>
    </xf>
    <xf numFmtId="3" fontId="4" fillId="0" borderId="12" xfId="0" applyNumberFormat="1" applyFont="1" applyBorder="1" applyAlignment="1">
      <alignment horizontal="right" vertical="center"/>
    </xf>
    <xf numFmtId="3" fontId="5" fillId="0" borderId="13" xfId="0" applyNumberFormat="1" applyFont="1" applyBorder="1" applyAlignment="1">
      <alignment vertical="center" wrapText="1"/>
    </xf>
    <xf numFmtId="3" fontId="3" fillId="0" borderId="10" xfId="0" applyNumberFormat="1" applyFont="1" applyBorder="1" applyAlignment="1">
      <alignment vertical="center" wrapText="1"/>
    </xf>
    <xf numFmtId="2" fontId="0" fillId="0" borderId="22" xfId="0" applyNumberFormat="1" applyFont="1" applyBorder="1" applyAlignment="1">
      <alignment vertical="center" wrapText="1"/>
    </xf>
    <xf numFmtId="0" fontId="1" fillId="0" borderId="25" xfId="0" applyFont="1" applyBorder="1" applyAlignment="1">
      <alignment vertical="center"/>
    </xf>
    <xf numFmtId="0" fontId="1" fillId="0" borderId="26" xfId="0" applyFont="1" applyBorder="1" applyAlignment="1">
      <alignment vertical="center" wrapText="1"/>
    </xf>
    <xf numFmtId="4" fontId="1" fillId="0" borderId="27" xfId="0" applyNumberFormat="1" applyFont="1" applyBorder="1" applyAlignment="1">
      <alignment horizontal="right"/>
    </xf>
    <xf numFmtId="3" fontId="0" fillId="0" borderId="28" xfId="0" applyNumberFormat="1" applyFont="1" applyBorder="1" applyAlignment="1">
      <alignment horizontal="right"/>
    </xf>
    <xf numFmtId="0" fontId="1" fillId="34" borderId="10" xfId="0" applyFont="1" applyFill="1" applyBorder="1" applyAlignment="1">
      <alignment vertical="center"/>
    </xf>
    <xf numFmtId="0" fontId="1" fillId="34" borderId="11" xfId="0" applyFont="1" applyFill="1" applyBorder="1" applyAlignment="1">
      <alignment vertical="center" wrapText="1"/>
    </xf>
    <xf numFmtId="0" fontId="1" fillId="34" borderId="10" xfId="0" applyFont="1" applyFill="1" applyBorder="1" applyAlignment="1">
      <alignment horizontal="center" vertical="center"/>
    </xf>
    <xf numFmtId="3" fontId="10" fillId="34" borderId="12" xfId="0" applyNumberFormat="1" applyFont="1" applyFill="1" applyBorder="1" applyAlignment="1">
      <alignment horizontal="right" vertical="center"/>
    </xf>
    <xf numFmtId="3" fontId="5" fillId="34" borderId="13" xfId="0" applyNumberFormat="1" applyFont="1" applyFill="1" applyBorder="1" applyAlignment="1">
      <alignment horizontal="right" vertical="center"/>
    </xf>
    <xf numFmtId="3" fontId="3" fillId="34" borderId="10" xfId="0" applyNumberFormat="1" applyFont="1" applyFill="1" applyBorder="1" applyAlignment="1">
      <alignment vertical="center" wrapText="1"/>
    </xf>
    <xf numFmtId="0" fontId="16" fillId="0" borderId="34" xfId="0" applyFont="1" applyBorder="1" applyAlignment="1">
      <alignment vertical="center"/>
    </xf>
    <xf numFmtId="0" fontId="16" fillId="0" borderId="37" xfId="0" applyFont="1" applyBorder="1" applyAlignment="1">
      <alignment vertical="center" wrapText="1"/>
    </xf>
    <xf numFmtId="0" fontId="16" fillId="0" borderId="34" xfId="0" applyFont="1" applyBorder="1" applyAlignment="1">
      <alignment horizontal="center" vertical="center"/>
    </xf>
    <xf numFmtId="4" fontId="16" fillId="0" borderId="35" xfId="0" applyNumberFormat="1" applyFont="1" applyBorder="1" applyAlignment="1">
      <alignment horizontal="right" vertical="center"/>
    </xf>
    <xf numFmtId="3" fontId="16" fillId="0" borderId="34" xfId="0" applyNumberFormat="1" applyFont="1" applyBorder="1" applyAlignment="1">
      <alignment horizontal="right" vertical="center"/>
    </xf>
    <xf numFmtId="3" fontId="16" fillId="0" borderId="44" xfId="0" applyNumberFormat="1" applyFont="1" applyBorder="1" applyAlignment="1">
      <alignment horizontal="right" vertical="center"/>
    </xf>
    <xf numFmtId="0" fontId="17" fillId="0" borderId="14" xfId="0" applyFont="1" applyBorder="1" applyAlignment="1">
      <alignment vertical="center"/>
    </xf>
    <xf numFmtId="0" fontId="17" fillId="0" borderId="0" xfId="0" applyFont="1" applyBorder="1" applyAlignment="1">
      <alignment horizontal="left" vertical="center" wrapText="1" indent="6"/>
    </xf>
    <xf numFmtId="0" fontId="16" fillId="0" borderId="14" xfId="0" applyFont="1" applyBorder="1" applyAlignment="1">
      <alignment horizontal="center" vertical="center"/>
    </xf>
    <xf numFmtId="4" fontId="18" fillId="0" borderId="15" xfId="0" applyNumberFormat="1" applyFont="1" applyBorder="1" applyAlignment="1">
      <alignment horizontal="right" vertical="center"/>
    </xf>
    <xf numFmtId="3" fontId="18" fillId="0" borderId="14" xfId="0" applyNumberFormat="1" applyFont="1" applyBorder="1" applyAlignment="1">
      <alignment horizontal="right" vertical="center"/>
    </xf>
    <xf numFmtId="3" fontId="18" fillId="0" borderId="45" xfId="0" applyNumberFormat="1"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vertical="center" wrapText="1"/>
    </xf>
    <xf numFmtId="0" fontId="16" fillId="0" borderId="10" xfId="0" applyFont="1" applyBorder="1" applyAlignment="1">
      <alignment horizontal="center" vertical="center"/>
    </xf>
    <xf numFmtId="4" fontId="16" fillId="0" borderId="12" xfId="0" applyNumberFormat="1" applyFont="1" applyBorder="1" applyAlignment="1">
      <alignment horizontal="right" vertical="center"/>
    </xf>
    <xf numFmtId="3" fontId="16" fillId="0" borderId="10" xfId="0" applyNumberFormat="1" applyFont="1" applyBorder="1" applyAlignment="1">
      <alignment horizontal="right" vertical="center"/>
    </xf>
    <xf numFmtId="3" fontId="16" fillId="0" borderId="46" xfId="0" applyNumberFormat="1" applyFont="1" applyBorder="1" applyAlignment="1">
      <alignment horizontal="right" vertical="center"/>
    </xf>
    <xf numFmtId="4" fontId="16" fillId="0" borderId="12" xfId="0" applyNumberFormat="1" applyFont="1" applyBorder="1" applyAlignment="1">
      <alignment horizontal="right"/>
    </xf>
    <xf numFmtId="3" fontId="19" fillId="0" borderId="10" xfId="0" applyNumberFormat="1" applyFont="1" applyBorder="1" applyAlignment="1">
      <alignment horizontal="right"/>
    </xf>
    <xf numFmtId="3" fontId="19" fillId="0" borderId="46" xfId="0" applyNumberFormat="1" applyFont="1" applyBorder="1" applyAlignment="1">
      <alignment horizontal="right"/>
    </xf>
    <xf numFmtId="3" fontId="21" fillId="0" borderId="12" xfId="0" applyNumberFormat="1" applyFont="1" applyBorder="1" applyAlignment="1">
      <alignment horizontal="right" vertical="center"/>
    </xf>
    <xf numFmtId="3" fontId="21" fillId="0" borderId="10" xfId="0" applyNumberFormat="1" applyFont="1" applyBorder="1" applyAlignment="1">
      <alignment horizontal="right" vertical="center"/>
    </xf>
    <xf numFmtId="3" fontId="21" fillId="0" borderId="46" xfId="0" applyNumberFormat="1" applyFont="1" applyBorder="1" applyAlignment="1">
      <alignment horizontal="right" vertical="center"/>
    </xf>
    <xf numFmtId="0" fontId="17" fillId="0" borderId="17" xfId="0" applyFont="1" applyBorder="1" applyAlignment="1">
      <alignment vertical="center"/>
    </xf>
    <xf numFmtId="0" fontId="17" fillId="0" borderId="18" xfId="0" applyFont="1" applyBorder="1" applyAlignment="1">
      <alignment vertical="center" wrapText="1"/>
    </xf>
    <xf numFmtId="0" fontId="16" fillId="0" borderId="17" xfId="0" applyFont="1" applyBorder="1" applyAlignment="1">
      <alignment horizontal="center" vertical="center"/>
    </xf>
    <xf numFmtId="4" fontId="18" fillId="0" borderId="19" xfId="0" applyNumberFormat="1" applyFont="1" applyBorder="1" applyAlignment="1">
      <alignment horizontal="right" vertical="center"/>
    </xf>
    <xf numFmtId="3" fontId="18" fillId="0" borderId="17" xfId="0" applyNumberFormat="1" applyFont="1" applyBorder="1" applyAlignment="1">
      <alignment horizontal="right" vertical="center"/>
    </xf>
    <xf numFmtId="3" fontId="18" fillId="0" borderId="47" xfId="0" applyNumberFormat="1" applyFont="1" applyBorder="1" applyAlignment="1">
      <alignment horizontal="right" vertical="center"/>
    </xf>
    <xf numFmtId="0" fontId="17" fillId="0" borderId="21" xfId="0" applyFont="1" applyBorder="1" applyAlignment="1">
      <alignment vertical="center"/>
    </xf>
    <xf numFmtId="0" fontId="17" fillId="0" borderId="22" xfId="0" applyFont="1" applyBorder="1" applyAlignment="1">
      <alignment vertical="center" wrapText="1"/>
    </xf>
    <xf numFmtId="0" fontId="16" fillId="0" borderId="21" xfId="0" applyFont="1" applyBorder="1" applyAlignment="1">
      <alignment horizontal="center" vertical="center"/>
    </xf>
    <xf numFmtId="4" fontId="18" fillId="0" borderId="23" xfId="0" applyNumberFormat="1" applyFont="1" applyBorder="1" applyAlignment="1">
      <alignment horizontal="right" vertical="center"/>
    </xf>
    <xf numFmtId="3" fontId="18" fillId="0" borderId="21" xfId="0" applyNumberFormat="1" applyFont="1" applyBorder="1" applyAlignment="1">
      <alignment horizontal="right" vertical="center"/>
    </xf>
    <xf numFmtId="3" fontId="18" fillId="0" borderId="48" xfId="0" applyNumberFormat="1" applyFont="1" applyBorder="1" applyAlignment="1">
      <alignment horizontal="right" vertical="center"/>
    </xf>
    <xf numFmtId="4" fontId="18" fillId="0" borderId="21" xfId="0" applyNumberFormat="1" applyFont="1" applyBorder="1" applyAlignment="1">
      <alignment horizontal="right" vertical="center"/>
    </xf>
    <xf numFmtId="4" fontId="18" fillId="0" borderId="48" xfId="0" applyNumberFormat="1" applyFont="1" applyBorder="1" applyAlignment="1">
      <alignment horizontal="right" vertical="center"/>
    </xf>
    <xf numFmtId="4" fontId="22" fillId="0" borderId="21" xfId="0" applyNumberFormat="1" applyFont="1" applyBorder="1" applyAlignment="1">
      <alignment horizontal="right"/>
    </xf>
    <xf numFmtId="4" fontId="22" fillId="0" borderId="48" xfId="0" applyNumberFormat="1" applyFont="1" applyBorder="1" applyAlignment="1">
      <alignment horizontal="right"/>
    </xf>
    <xf numFmtId="0" fontId="17" fillId="0" borderId="25" xfId="0" applyFont="1" applyBorder="1" applyAlignment="1">
      <alignment vertical="center"/>
    </xf>
    <xf numFmtId="0" fontId="17" fillId="0" borderId="26" xfId="0" applyFont="1" applyBorder="1" applyAlignment="1">
      <alignment vertical="center" wrapText="1"/>
    </xf>
    <xf numFmtId="0" fontId="16" fillId="0" borderId="25" xfId="0" applyFont="1" applyBorder="1" applyAlignment="1">
      <alignment horizontal="center" vertical="center"/>
    </xf>
    <xf numFmtId="4" fontId="18" fillId="0" borderId="27" xfId="0" applyNumberFormat="1" applyFont="1" applyBorder="1" applyAlignment="1">
      <alignment horizontal="right" vertical="center"/>
    </xf>
    <xf numFmtId="4" fontId="22" fillId="0" borderId="25" xfId="0" applyNumberFormat="1" applyFont="1" applyBorder="1" applyAlignment="1">
      <alignment horizontal="right"/>
    </xf>
    <xf numFmtId="4" fontId="22" fillId="0" borderId="49" xfId="0" applyNumberFormat="1" applyFont="1" applyBorder="1" applyAlignment="1">
      <alignment horizontal="right"/>
    </xf>
    <xf numFmtId="3" fontId="21" fillId="0" borderId="12" xfId="0" applyNumberFormat="1" applyFont="1" applyBorder="1" applyAlignment="1">
      <alignment vertical="center" wrapText="1"/>
    </xf>
    <xf numFmtId="3" fontId="16" fillId="0" borderId="10" xfId="0" applyNumberFormat="1" applyFont="1" applyBorder="1" applyAlignment="1">
      <alignment vertical="center" wrapText="1"/>
    </xf>
    <xf numFmtId="0" fontId="17" fillId="0" borderId="50" xfId="0" applyFont="1" applyBorder="1" applyAlignment="1">
      <alignment horizontal="center" vertical="center"/>
    </xf>
    <xf numFmtId="0" fontId="17" fillId="0" borderId="51" xfId="0" applyFont="1" applyBorder="1" applyAlignment="1">
      <alignment vertical="center" wrapText="1"/>
    </xf>
    <xf numFmtId="0" fontId="16" fillId="0" borderId="50" xfId="0" applyFont="1" applyBorder="1" applyAlignment="1">
      <alignment horizontal="center" vertical="center"/>
    </xf>
    <xf numFmtId="4" fontId="18" fillId="0" borderId="52" xfId="0" applyNumberFormat="1" applyFont="1" applyBorder="1" applyAlignment="1">
      <alignment horizontal="right" vertical="center"/>
    </xf>
    <xf numFmtId="3" fontId="22" fillId="0" borderId="50" xfId="0" applyNumberFormat="1" applyFont="1" applyBorder="1" applyAlignment="1">
      <alignment horizontal="right"/>
    </xf>
    <xf numFmtId="3" fontId="17" fillId="0" borderId="50" xfId="0" applyNumberFormat="1" applyFont="1" applyBorder="1" applyAlignment="1">
      <alignment horizontal="right" vertical="center"/>
    </xf>
    <xf numFmtId="0" fontId="17" fillId="0" borderId="21" xfId="0" applyFont="1" applyBorder="1" applyAlignment="1">
      <alignment horizontal="center" vertical="center"/>
    </xf>
    <xf numFmtId="4" fontId="23" fillId="0" borderId="23" xfId="0" applyNumberFormat="1" applyFont="1" applyBorder="1" applyAlignment="1">
      <alignment horizontal="right" vertical="center"/>
    </xf>
    <xf numFmtId="3" fontId="22" fillId="0" borderId="21" xfId="0" applyNumberFormat="1" applyFont="1" applyBorder="1" applyAlignment="1">
      <alignment horizontal="right"/>
    </xf>
    <xf numFmtId="3" fontId="22" fillId="0" borderId="17" xfId="0" applyNumberFormat="1" applyFont="1" applyBorder="1" applyAlignment="1">
      <alignment horizontal="right"/>
    </xf>
    <xf numFmtId="0" fontId="17" fillId="0" borderId="34" xfId="0" applyFont="1" applyBorder="1" applyAlignment="1">
      <alignment vertical="center"/>
    </xf>
    <xf numFmtId="0" fontId="17" fillId="0" borderId="37" xfId="0" applyFont="1" applyBorder="1" applyAlignment="1">
      <alignment vertical="center" wrapText="1"/>
    </xf>
    <xf numFmtId="4" fontId="18" fillId="0" borderId="35" xfId="0" applyNumberFormat="1" applyFont="1" applyBorder="1" applyAlignment="1">
      <alignment horizontal="right" vertical="center"/>
    </xf>
    <xf numFmtId="3" fontId="22" fillId="0" borderId="34" xfId="0" applyNumberFormat="1" applyFont="1" applyBorder="1" applyAlignment="1">
      <alignment horizontal="right"/>
    </xf>
    <xf numFmtId="3"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3"/>
  <sheetViews>
    <sheetView tabSelected="1" zoomScalePageLayoutView="0" workbookViewId="0" topLeftCell="A2">
      <selection activeCell="I101" sqref="I101"/>
    </sheetView>
  </sheetViews>
  <sheetFormatPr defaultColWidth="9.140625" defaultRowHeight="12.75"/>
  <cols>
    <col min="1" max="1" width="3.7109375" style="0" customWidth="1"/>
    <col min="2" max="2" width="39.140625" style="0" customWidth="1"/>
    <col min="3" max="3" width="4.57421875" style="0" customWidth="1"/>
    <col min="4" max="4" width="0.13671875" style="0" customWidth="1"/>
    <col min="5" max="5" width="10.28125" style="0" customWidth="1"/>
    <col min="6" max="6" width="11.28125" style="0" hidden="1" customWidth="1"/>
    <col min="7" max="7" width="11.28125" style="0" customWidth="1"/>
  </cols>
  <sheetData>
    <row r="1" ht="13.5" hidden="1" thickBot="1">
      <c r="C1" s="1"/>
    </row>
    <row r="2" spans="1:7" ht="33" customHeight="1" thickBot="1">
      <c r="A2" s="2" t="s">
        <v>0</v>
      </c>
      <c r="B2" s="3" t="s">
        <v>1</v>
      </c>
      <c r="C2" s="4" t="s">
        <v>2</v>
      </c>
      <c r="D2" s="5" t="s">
        <v>3</v>
      </c>
      <c r="E2" s="6" t="s">
        <v>4</v>
      </c>
      <c r="F2" s="7" t="s">
        <v>5</v>
      </c>
      <c r="G2" s="7" t="s">
        <v>110</v>
      </c>
    </row>
    <row r="3" spans="1:7" ht="13.5" thickBot="1">
      <c r="A3" s="8">
        <v>1</v>
      </c>
      <c r="B3" s="9">
        <v>2</v>
      </c>
      <c r="C3" s="8">
        <v>3</v>
      </c>
      <c r="D3" s="10">
        <v>6</v>
      </c>
      <c r="E3" s="11">
        <v>4</v>
      </c>
      <c r="F3" s="8">
        <v>5</v>
      </c>
      <c r="G3" s="8">
        <v>5</v>
      </c>
    </row>
    <row r="4" spans="1:7" ht="13.5" thickBot="1">
      <c r="A4" s="12" t="s">
        <v>6</v>
      </c>
      <c r="B4" s="13" t="s">
        <v>7</v>
      </c>
      <c r="C4" s="14">
        <v>1</v>
      </c>
      <c r="D4" s="15">
        <f>D5+D15+D20</f>
        <v>2843540</v>
      </c>
      <c r="E4" s="16">
        <f>E5+E15+E20</f>
        <v>8625539.23</v>
      </c>
      <c r="F4" s="17">
        <f>F5+F15+F20</f>
        <v>9100000</v>
      </c>
      <c r="G4" s="17">
        <f>G5+G15+G20</f>
        <v>10714000</v>
      </c>
    </row>
    <row r="5" spans="1:7" ht="12.75">
      <c r="A5" s="18" t="s">
        <v>8</v>
      </c>
      <c r="B5" s="19" t="s">
        <v>9</v>
      </c>
      <c r="C5" s="20">
        <v>2</v>
      </c>
      <c r="D5" s="21">
        <f>D6+D8+D12</f>
        <v>2843540</v>
      </c>
      <c r="E5" s="22">
        <f>E6+E8+E12</f>
        <v>8058075.02</v>
      </c>
      <c r="F5" s="23">
        <f>F6+F8</f>
        <v>8100000</v>
      </c>
      <c r="G5" s="23">
        <f>G6+G8</f>
        <v>9714000</v>
      </c>
    </row>
    <row r="6" spans="1:7" ht="12.75">
      <c r="A6" s="24" t="s">
        <v>0</v>
      </c>
      <c r="B6" s="25" t="s">
        <v>10</v>
      </c>
      <c r="C6" s="26">
        <v>3</v>
      </c>
      <c r="D6" s="27">
        <v>2400000</v>
      </c>
      <c r="E6" s="28">
        <f>2255002+291574+511499.02</f>
        <v>3058075.02</v>
      </c>
      <c r="F6" s="29">
        <v>4300000</v>
      </c>
      <c r="G6" s="29">
        <v>4300000</v>
      </c>
    </row>
    <row r="7" spans="1:7" ht="12.75">
      <c r="A7" s="24" t="s">
        <v>0</v>
      </c>
      <c r="B7" s="30" t="s">
        <v>11</v>
      </c>
      <c r="C7" s="31">
        <v>4</v>
      </c>
      <c r="D7" s="32">
        <v>340200</v>
      </c>
      <c r="E7" s="33">
        <f>934159.05+16642.24</f>
        <v>950801.29</v>
      </c>
      <c r="F7" s="34">
        <v>1350000</v>
      </c>
      <c r="G7" s="34">
        <v>1350000</v>
      </c>
    </row>
    <row r="8" spans="1:7" ht="12.75">
      <c r="A8" s="24" t="s">
        <v>0</v>
      </c>
      <c r="B8" s="30" t="s">
        <v>12</v>
      </c>
      <c r="C8" s="31">
        <v>5</v>
      </c>
      <c r="D8" s="35">
        <f>SUM(D9:D10)</f>
        <v>0</v>
      </c>
      <c r="E8" s="36">
        <f>SUM(E9:E10)</f>
        <v>5000000</v>
      </c>
      <c r="F8" s="34">
        <f>2100000+900000+800000</f>
        <v>3800000</v>
      </c>
      <c r="G8" s="34">
        <f>2100000+900000+800000+1614000</f>
        <v>5414000</v>
      </c>
    </row>
    <row r="9" spans="1:7" ht="25.5" hidden="1">
      <c r="A9" s="24" t="s">
        <v>0</v>
      </c>
      <c r="B9" s="37" t="s">
        <v>13</v>
      </c>
      <c r="C9" s="31">
        <v>6</v>
      </c>
      <c r="D9" s="32"/>
      <c r="E9" s="36"/>
      <c r="F9" s="34">
        <v>0</v>
      </c>
      <c r="G9" s="34">
        <v>0</v>
      </c>
    </row>
    <row r="10" spans="1:7" ht="25.5" hidden="1">
      <c r="A10" s="24" t="s">
        <v>0</v>
      </c>
      <c r="B10" s="37" t="s">
        <v>14</v>
      </c>
      <c r="C10" s="31">
        <v>7</v>
      </c>
      <c r="D10" s="32"/>
      <c r="E10" s="36">
        <v>5000000</v>
      </c>
      <c r="F10" s="34">
        <v>4000000</v>
      </c>
      <c r="G10" s="34">
        <v>4000000</v>
      </c>
    </row>
    <row r="11" spans="1:7" ht="12.75" hidden="1">
      <c r="A11" s="24" t="s">
        <v>0</v>
      </c>
      <c r="B11" s="30" t="s">
        <v>15</v>
      </c>
      <c r="C11" s="31">
        <v>8</v>
      </c>
      <c r="D11" s="32"/>
      <c r="E11" s="36"/>
      <c r="F11" s="34">
        <v>0</v>
      </c>
      <c r="G11" s="34">
        <v>0</v>
      </c>
    </row>
    <row r="12" spans="1:7" ht="12.75" hidden="1">
      <c r="A12" s="24" t="s">
        <v>0</v>
      </c>
      <c r="B12" s="30" t="s">
        <v>16</v>
      </c>
      <c r="C12" s="31">
        <v>9</v>
      </c>
      <c r="D12" s="38">
        <f>SUM(D13:D14)</f>
        <v>443540</v>
      </c>
      <c r="E12" s="36">
        <f>SUM(E13:E14)</f>
        <v>0</v>
      </c>
      <c r="F12" s="34">
        <v>0</v>
      </c>
      <c r="G12" s="34">
        <v>0</v>
      </c>
    </row>
    <row r="13" spans="1:7" ht="38.25" customHeight="1" hidden="1">
      <c r="A13" s="24" t="s">
        <v>0</v>
      </c>
      <c r="B13" s="37" t="s">
        <v>17</v>
      </c>
      <c r="C13" s="31">
        <v>10</v>
      </c>
      <c r="D13" s="32">
        <v>443540</v>
      </c>
      <c r="E13" s="28">
        <v>0</v>
      </c>
      <c r="F13" s="34">
        <v>0</v>
      </c>
      <c r="G13" s="34">
        <v>0</v>
      </c>
    </row>
    <row r="14" spans="1:7" ht="12.75" hidden="1">
      <c r="A14" s="24" t="s">
        <v>0</v>
      </c>
      <c r="B14" s="37" t="s">
        <v>18</v>
      </c>
      <c r="C14" s="31">
        <v>11</v>
      </c>
      <c r="D14" s="32"/>
      <c r="E14" s="36">
        <v>0</v>
      </c>
      <c r="F14" s="34">
        <v>0</v>
      </c>
      <c r="G14" s="34">
        <v>0</v>
      </c>
    </row>
    <row r="15" spans="1:7" ht="12.75">
      <c r="A15" s="24" t="s">
        <v>19</v>
      </c>
      <c r="B15" s="39" t="s">
        <v>113</v>
      </c>
      <c r="C15" s="31">
        <v>12</v>
      </c>
      <c r="D15" s="40">
        <f>D18+D19</f>
        <v>0</v>
      </c>
      <c r="E15" s="36">
        <f>E18+E19</f>
        <v>73633.20999999999</v>
      </c>
      <c r="F15" s="34">
        <v>20000</v>
      </c>
      <c r="G15" s="34">
        <v>20000</v>
      </c>
    </row>
    <row r="16" spans="1:7" ht="12.75" hidden="1">
      <c r="A16" s="24" t="s">
        <v>0</v>
      </c>
      <c r="B16" s="30" t="s">
        <v>20</v>
      </c>
      <c r="C16" s="31">
        <v>13</v>
      </c>
      <c r="D16" s="32"/>
      <c r="E16" s="36"/>
      <c r="F16" s="34">
        <v>0</v>
      </c>
      <c r="G16" s="34">
        <v>0</v>
      </c>
    </row>
    <row r="17" spans="1:7" ht="25.5" hidden="1">
      <c r="A17" s="24" t="s">
        <v>0</v>
      </c>
      <c r="B17" s="30" t="s">
        <v>21</v>
      </c>
      <c r="C17" s="31">
        <v>14</v>
      </c>
      <c r="D17" s="32"/>
      <c r="E17" s="36"/>
      <c r="F17" s="34">
        <v>0</v>
      </c>
      <c r="G17" s="34">
        <v>0</v>
      </c>
    </row>
    <row r="18" spans="1:7" ht="12.75" hidden="1">
      <c r="A18" s="24" t="s">
        <v>0</v>
      </c>
      <c r="B18" s="30" t="s">
        <v>22</v>
      </c>
      <c r="C18" s="31">
        <v>15</v>
      </c>
      <c r="D18" s="32"/>
      <c r="E18" s="36">
        <f>4317+12976.13</f>
        <v>17293.129999999997</v>
      </c>
      <c r="F18" s="34">
        <v>0</v>
      </c>
      <c r="G18" s="34">
        <v>0</v>
      </c>
    </row>
    <row r="19" spans="1:7" ht="25.5" hidden="1">
      <c r="A19" s="24" t="s">
        <v>0</v>
      </c>
      <c r="B19" s="30" t="s">
        <v>23</v>
      </c>
      <c r="C19" s="31">
        <v>16</v>
      </c>
      <c r="D19" s="32"/>
      <c r="E19" s="36">
        <f>87.06+41+56212.02</f>
        <v>56340.079999999994</v>
      </c>
      <c r="F19" s="34">
        <v>0</v>
      </c>
      <c r="G19" s="34">
        <v>0</v>
      </c>
    </row>
    <row r="20" spans="1:7" ht="18" customHeight="1" thickBot="1">
      <c r="A20" s="24" t="s">
        <v>24</v>
      </c>
      <c r="B20" s="39" t="s">
        <v>25</v>
      </c>
      <c r="C20" s="31">
        <v>17</v>
      </c>
      <c r="D20" s="32"/>
      <c r="E20" s="28">
        <f>493831</f>
        <v>493831</v>
      </c>
      <c r="F20" s="29">
        <v>980000</v>
      </c>
      <c r="G20" s="29">
        <v>980000</v>
      </c>
    </row>
    <row r="21" spans="1:7" ht="26.25" hidden="1" thickBot="1">
      <c r="A21" s="41"/>
      <c r="B21" s="42" t="s">
        <v>26</v>
      </c>
      <c r="C21" s="43">
        <v>18</v>
      </c>
      <c r="D21" s="44"/>
      <c r="E21" s="45">
        <v>0</v>
      </c>
      <c r="F21" s="46">
        <v>0</v>
      </c>
      <c r="G21" s="46">
        <v>0</v>
      </c>
    </row>
    <row r="22" spans="1:7" ht="13.5" thickBot="1">
      <c r="A22" s="47" t="s">
        <v>27</v>
      </c>
      <c r="B22" s="48" t="s">
        <v>28</v>
      </c>
      <c r="C22" s="49">
        <v>19</v>
      </c>
      <c r="D22" s="50">
        <f>D23+D70+D73+D78</f>
        <v>4025431.26</v>
      </c>
      <c r="E22" s="51">
        <f>E23+E70+E73+E78</f>
        <v>8559315</v>
      </c>
      <c r="F22" s="52">
        <f>F23+F70</f>
        <v>9100000</v>
      </c>
      <c r="G22" s="52">
        <f>G23+G70</f>
        <v>10714000</v>
      </c>
    </row>
    <row r="23" spans="1:7" ht="13.5" thickBot="1">
      <c r="A23" s="53" t="s">
        <v>8</v>
      </c>
      <c r="B23" s="54" t="s">
        <v>29</v>
      </c>
      <c r="C23" s="55">
        <v>20</v>
      </c>
      <c r="D23" s="56">
        <f>D26+D32+D33+D34+D45+D46+D47+D43</f>
        <v>4023238.9</v>
      </c>
      <c r="E23" s="57">
        <f>E26+E32+E33+E34+E45+E46+E47+E43</f>
        <v>8390776.200000001</v>
      </c>
      <c r="F23" s="58">
        <f>F26+F32+F34+F43+F47</f>
        <v>8940000</v>
      </c>
      <c r="G23" s="58">
        <f>G26+G32+G34+G43+G47</f>
        <v>10554000</v>
      </c>
    </row>
    <row r="24" spans="1:7" ht="13.5" thickBot="1">
      <c r="A24" s="59"/>
      <c r="B24" s="60" t="s">
        <v>30</v>
      </c>
      <c r="C24" s="61"/>
      <c r="D24" s="62"/>
      <c r="E24" s="63">
        <f>E34</f>
        <v>3847699</v>
      </c>
      <c r="F24" s="64">
        <f>F34</f>
        <v>3847000</v>
      </c>
      <c r="G24" s="64">
        <f>G34</f>
        <v>5040000</v>
      </c>
    </row>
    <row r="25" spans="1:7" ht="13.5" thickBot="1">
      <c r="A25" s="65"/>
      <c r="B25" s="66" t="s">
        <v>112</v>
      </c>
      <c r="C25" s="67"/>
      <c r="D25" s="68"/>
      <c r="E25" s="69">
        <f>E26+E32+E43+E47</f>
        <v>4543077.2</v>
      </c>
      <c r="F25" s="70">
        <f>F26+F32+F43+F47</f>
        <v>5093000</v>
      </c>
      <c r="G25" s="70">
        <f>G26+G32+G43+G47</f>
        <v>5514000</v>
      </c>
    </row>
    <row r="26" spans="1:7" ht="13.5" hidden="1" thickBot="1">
      <c r="A26" s="18" t="s">
        <v>0</v>
      </c>
      <c r="B26" s="71" t="s">
        <v>31</v>
      </c>
      <c r="C26" s="72">
        <v>21</v>
      </c>
      <c r="D26" s="73">
        <f>D27+D28+D29+D30+D31</f>
        <v>467990</v>
      </c>
      <c r="E26" s="74">
        <f>E27+E28+E29+E30+E31</f>
        <v>285887.86000000004</v>
      </c>
      <c r="F26" s="75">
        <v>355000</v>
      </c>
      <c r="G26" s="75">
        <f>355000+421000</f>
        <v>776000</v>
      </c>
    </row>
    <row r="27" spans="1:7" ht="12.75" hidden="1">
      <c r="A27" s="24"/>
      <c r="B27" s="76" t="s">
        <v>32</v>
      </c>
      <c r="C27" s="20">
        <v>22</v>
      </c>
      <c r="D27" s="77">
        <v>166750</v>
      </c>
      <c r="E27" s="22">
        <f>79868.23+43428</f>
        <v>123296.23</v>
      </c>
      <c r="F27" s="23">
        <v>150000</v>
      </c>
      <c r="G27" s="23">
        <v>150000</v>
      </c>
    </row>
    <row r="28" spans="1:7" ht="12.75" hidden="1">
      <c r="A28" s="24"/>
      <c r="B28" s="37" t="s">
        <v>33</v>
      </c>
      <c r="C28" s="31">
        <v>23</v>
      </c>
      <c r="D28" s="78">
        <v>98400</v>
      </c>
      <c r="E28" s="36">
        <v>18502.89</v>
      </c>
      <c r="F28" s="34">
        <v>60000</v>
      </c>
      <c r="G28" s="34">
        <v>60000</v>
      </c>
    </row>
    <row r="29" spans="1:7" ht="12.75" hidden="1">
      <c r="A29" s="24"/>
      <c r="B29" s="37" t="s">
        <v>34</v>
      </c>
      <c r="C29" s="31">
        <v>24</v>
      </c>
      <c r="D29" s="79">
        <v>0</v>
      </c>
      <c r="E29" s="36">
        <v>0</v>
      </c>
      <c r="F29" s="34">
        <v>0</v>
      </c>
      <c r="G29" s="34">
        <v>0</v>
      </c>
    </row>
    <row r="30" spans="1:7" ht="12.75" hidden="1">
      <c r="A30" s="24"/>
      <c r="B30" s="37" t="s">
        <v>35</v>
      </c>
      <c r="C30" s="31">
        <v>25</v>
      </c>
      <c r="D30" s="78">
        <v>56040</v>
      </c>
      <c r="E30" s="36">
        <v>138884.91</v>
      </c>
      <c r="F30" s="34">
        <v>80000</v>
      </c>
      <c r="G30" s="34">
        <v>80000</v>
      </c>
    </row>
    <row r="31" spans="1:7" ht="13.5" hidden="1" thickBot="1">
      <c r="A31" s="24"/>
      <c r="B31" s="80" t="s">
        <v>36</v>
      </c>
      <c r="C31" s="43">
        <v>26</v>
      </c>
      <c r="D31" s="81">
        <v>146800</v>
      </c>
      <c r="E31" s="45">
        <v>5203.83</v>
      </c>
      <c r="F31" s="46">
        <v>65000</v>
      </c>
      <c r="G31" s="46">
        <v>65000</v>
      </c>
    </row>
    <row r="32" spans="1:7" ht="26.25" hidden="1" thickBot="1">
      <c r="A32" s="24" t="s">
        <v>0</v>
      </c>
      <c r="B32" s="82" t="s">
        <v>37</v>
      </c>
      <c r="C32" s="14">
        <v>27</v>
      </c>
      <c r="D32" s="83">
        <v>520000</v>
      </c>
      <c r="E32" s="16">
        <v>507942.7</v>
      </c>
      <c r="F32" s="17">
        <v>500000</v>
      </c>
      <c r="G32" s="17">
        <v>500000</v>
      </c>
    </row>
    <row r="33" spans="1:7" s="90" customFormat="1" ht="13.5" hidden="1" thickBot="1">
      <c r="A33" s="84" t="s">
        <v>0</v>
      </c>
      <c r="B33" s="85" t="s">
        <v>38</v>
      </c>
      <c r="C33" s="86">
        <v>28</v>
      </c>
      <c r="D33" s="87">
        <v>0</v>
      </c>
      <c r="E33" s="88">
        <v>0</v>
      </c>
      <c r="F33" s="89">
        <v>0</v>
      </c>
      <c r="G33" s="89">
        <v>0</v>
      </c>
    </row>
    <row r="34" spans="1:7" ht="13.5" hidden="1" thickBot="1">
      <c r="A34" s="24" t="s">
        <v>0</v>
      </c>
      <c r="B34" s="91" t="s">
        <v>39</v>
      </c>
      <c r="C34" s="92">
        <v>29</v>
      </c>
      <c r="D34" s="93">
        <f>D35+D36+D41</f>
        <v>0</v>
      </c>
      <c r="E34" s="94">
        <f>E35+E36+E41</f>
        <v>3847699</v>
      </c>
      <c r="F34" s="95">
        <v>3847000</v>
      </c>
      <c r="G34" s="95">
        <f>3847000+1193000</f>
        <v>5040000</v>
      </c>
    </row>
    <row r="35" spans="1:7" ht="12.75" hidden="1">
      <c r="A35" s="24" t="s">
        <v>0</v>
      </c>
      <c r="B35" s="76" t="s">
        <v>40</v>
      </c>
      <c r="C35" s="20">
        <v>30</v>
      </c>
      <c r="D35" s="21"/>
      <c r="E35" s="22">
        <v>2959342</v>
      </c>
      <c r="F35" s="23">
        <v>2959342</v>
      </c>
      <c r="G35" s="23">
        <v>2959342</v>
      </c>
    </row>
    <row r="36" spans="1:7" ht="25.5" hidden="1">
      <c r="A36" s="24" t="s">
        <v>0</v>
      </c>
      <c r="B36" s="37" t="s">
        <v>41</v>
      </c>
      <c r="C36" s="31">
        <v>31</v>
      </c>
      <c r="D36" s="35">
        <f>SUM(D37:D40)</f>
        <v>0</v>
      </c>
      <c r="E36" s="36">
        <f>SUM(E37:E40)</f>
        <v>846948</v>
      </c>
      <c r="F36" s="34">
        <v>845948</v>
      </c>
      <c r="G36" s="34">
        <v>845948</v>
      </c>
    </row>
    <row r="37" spans="1:7" ht="38.25" hidden="1">
      <c r="A37" s="24" t="s">
        <v>0</v>
      </c>
      <c r="B37" s="96" t="s">
        <v>42</v>
      </c>
      <c r="C37" s="31">
        <v>32</v>
      </c>
      <c r="D37" s="78"/>
      <c r="E37" s="36">
        <f>587913+2284+34020+6841+27+393</f>
        <v>631478</v>
      </c>
      <c r="F37" s="34">
        <v>0</v>
      </c>
      <c r="G37" s="34">
        <v>0</v>
      </c>
    </row>
    <row r="38" spans="1:7" ht="38.25" hidden="1">
      <c r="A38" s="24" t="s">
        <v>0</v>
      </c>
      <c r="B38" s="96" t="s">
        <v>43</v>
      </c>
      <c r="C38" s="31">
        <v>33</v>
      </c>
      <c r="D38" s="78"/>
      <c r="E38" s="36">
        <f>14097+55+818+7972+27+399</f>
        <v>23368</v>
      </c>
      <c r="F38" s="34">
        <v>0</v>
      </c>
      <c r="G38" s="34">
        <v>0</v>
      </c>
    </row>
    <row r="39" spans="1:7" ht="51" hidden="1">
      <c r="A39" s="24" t="s">
        <v>0</v>
      </c>
      <c r="B39" s="96" t="s">
        <v>44</v>
      </c>
      <c r="C39" s="31">
        <v>34</v>
      </c>
      <c r="D39" s="78"/>
      <c r="E39" s="36">
        <f>146964+571+8505+24024+93+1391</f>
        <v>181548</v>
      </c>
      <c r="F39" s="34">
        <v>0</v>
      </c>
      <c r="G39" s="34">
        <v>0</v>
      </c>
    </row>
    <row r="40" spans="1:7" ht="26.25" hidden="1" thickBot="1">
      <c r="A40" s="24"/>
      <c r="B40" s="97" t="s">
        <v>45</v>
      </c>
      <c r="C40" s="98">
        <v>35</v>
      </c>
      <c r="D40" s="99"/>
      <c r="E40" s="100">
        <v>10554</v>
      </c>
      <c r="F40" s="34">
        <v>0</v>
      </c>
      <c r="G40" s="34">
        <v>0</v>
      </c>
    </row>
    <row r="41" spans="1:7" ht="18.75" customHeight="1" hidden="1">
      <c r="A41" s="24" t="s">
        <v>0</v>
      </c>
      <c r="B41" s="76" t="s">
        <v>46</v>
      </c>
      <c r="C41" s="20">
        <v>36</v>
      </c>
      <c r="D41" s="21">
        <f>D42</f>
        <v>0</v>
      </c>
      <c r="E41" s="22">
        <f>E42</f>
        <v>41409</v>
      </c>
      <c r="F41" s="34">
        <v>41710</v>
      </c>
      <c r="G41" s="34">
        <v>41710</v>
      </c>
    </row>
    <row r="42" spans="1:7" ht="39" hidden="1" thickBot="1">
      <c r="A42" s="24"/>
      <c r="B42" s="101" t="s">
        <v>47</v>
      </c>
      <c r="C42" s="43">
        <v>37</v>
      </c>
      <c r="D42" s="81"/>
      <c r="E42" s="45">
        <v>41409</v>
      </c>
      <c r="F42" s="46">
        <v>45000</v>
      </c>
      <c r="G42" s="46">
        <v>45000</v>
      </c>
    </row>
    <row r="43" spans="1:7" s="90" customFormat="1" ht="15.75" hidden="1" thickBot="1">
      <c r="A43" s="84" t="s">
        <v>0</v>
      </c>
      <c r="B43" s="13" t="s">
        <v>48</v>
      </c>
      <c r="C43" s="14">
        <v>38</v>
      </c>
      <c r="D43" s="102">
        <v>183000</v>
      </c>
      <c r="E43" s="16">
        <v>190231.96</v>
      </c>
      <c r="F43" s="17">
        <v>302000</v>
      </c>
      <c r="G43" s="17">
        <v>302000</v>
      </c>
    </row>
    <row r="44" spans="1:7" ht="12.75" hidden="1">
      <c r="A44" s="24"/>
      <c r="B44" s="103" t="s">
        <v>49</v>
      </c>
      <c r="C44" s="20">
        <v>39</v>
      </c>
      <c r="D44" s="104">
        <v>0</v>
      </c>
      <c r="E44" s="22">
        <v>0</v>
      </c>
      <c r="F44" s="23">
        <v>0</v>
      </c>
      <c r="G44" s="23">
        <v>0</v>
      </c>
    </row>
    <row r="45" spans="1:7" s="90" customFormat="1" ht="25.5" hidden="1">
      <c r="A45" s="84" t="s">
        <v>0</v>
      </c>
      <c r="B45" s="105" t="s">
        <v>50</v>
      </c>
      <c r="C45" s="31">
        <v>40</v>
      </c>
      <c r="D45" s="106">
        <v>0</v>
      </c>
      <c r="E45" s="107">
        <v>0</v>
      </c>
      <c r="F45" s="34">
        <v>0</v>
      </c>
      <c r="G45" s="34">
        <v>0</v>
      </c>
    </row>
    <row r="46" spans="1:7" s="90" customFormat="1" ht="26.25" hidden="1" thickBot="1">
      <c r="A46" s="84" t="s">
        <v>0</v>
      </c>
      <c r="B46" s="108" t="s">
        <v>51</v>
      </c>
      <c r="C46" s="43">
        <v>41</v>
      </c>
      <c r="D46" s="109">
        <v>0</v>
      </c>
      <c r="E46" s="110">
        <v>0</v>
      </c>
      <c r="F46" s="46">
        <v>0</v>
      </c>
      <c r="G46" s="46">
        <v>0</v>
      </c>
    </row>
    <row r="47" spans="1:7" s="90" customFormat="1" ht="13.5" hidden="1" thickBot="1">
      <c r="A47" s="84" t="s">
        <v>0</v>
      </c>
      <c r="B47" s="82" t="s">
        <v>52</v>
      </c>
      <c r="C47" s="14">
        <v>42</v>
      </c>
      <c r="D47" s="102">
        <f>D48+D61</f>
        <v>2852248.9</v>
      </c>
      <c r="E47" s="16">
        <f>E48+E61</f>
        <v>3559014.68</v>
      </c>
      <c r="F47" s="17">
        <f>F48+F61</f>
        <v>3936000</v>
      </c>
      <c r="G47" s="17">
        <f>G48+G61</f>
        <v>3936000</v>
      </c>
    </row>
    <row r="48" spans="1:7" ht="26.25" hidden="1" thickBot="1">
      <c r="A48" s="24" t="s">
        <v>0</v>
      </c>
      <c r="B48" s="111" t="s">
        <v>53</v>
      </c>
      <c r="C48" s="14">
        <v>43</v>
      </c>
      <c r="D48" s="112">
        <f>SUM(D49:D60)</f>
        <v>2136976.19</v>
      </c>
      <c r="E48" s="113">
        <f>SUM(E49:E60)</f>
        <v>2519571.12</v>
      </c>
      <c r="F48" s="114">
        <f>1057808+900000+800000</f>
        <v>2757808</v>
      </c>
      <c r="G48" s="114">
        <f>1057808+900000+800000</f>
        <v>2757808</v>
      </c>
    </row>
    <row r="49" spans="1:7" ht="12.75" hidden="1">
      <c r="A49" s="24" t="s">
        <v>0</v>
      </c>
      <c r="B49" s="103" t="s">
        <v>54</v>
      </c>
      <c r="C49" s="20">
        <v>44</v>
      </c>
      <c r="D49" s="77">
        <v>32000</v>
      </c>
      <c r="E49" s="22">
        <v>34973.5</v>
      </c>
      <c r="F49" s="23">
        <v>4000</v>
      </c>
      <c r="G49" s="23">
        <v>4000</v>
      </c>
    </row>
    <row r="50" spans="1:7" ht="25.5" hidden="1">
      <c r="A50" s="24" t="s">
        <v>0</v>
      </c>
      <c r="B50" s="96" t="s">
        <v>55</v>
      </c>
      <c r="C50" s="31">
        <v>45</v>
      </c>
      <c r="D50" s="115">
        <v>50000</v>
      </c>
      <c r="E50" s="36">
        <v>600</v>
      </c>
      <c r="F50" s="34">
        <v>600</v>
      </c>
      <c r="G50" s="34">
        <v>600</v>
      </c>
    </row>
    <row r="51" spans="1:7" ht="13.5" hidden="1" thickBot="1">
      <c r="A51" s="24" t="s">
        <v>0</v>
      </c>
      <c r="B51" s="101" t="s">
        <v>56</v>
      </c>
      <c r="C51" s="43">
        <v>46</v>
      </c>
      <c r="D51" s="81"/>
      <c r="E51" s="45">
        <v>0</v>
      </c>
      <c r="F51" s="34">
        <v>0</v>
      </c>
      <c r="G51" s="34">
        <v>0</v>
      </c>
    </row>
    <row r="52" spans="1:7" ht="14.25" customHeight="1" hidden="1" thickBot="1">
      <c r="A52" s="24"/>
      <c r="B52" s="96" t="s">
        <v>57</v>
      </c>
      <c r="C52" s="2">
        <v>47</v>
      </c>
      <c r="D52" s="116">
        <v>925104.19</v>
      </c>
      <c r="E52" s="117">
        <v>950650.41</v>
      </c>
      <c r="F52" s="118">
        <f>120000+900000+800000</f>
        <v>1820000</v>
      </c>
      <c r="G52" s="118">
        <f>120000+900000+800000</f>
        <v>1820000</v>
      </c>
    </row>
    <row r="53" spans="1:7" ht="12.75" hidden="1">
      <c r="A53" s="24"/>
      <c r="B53" s="103" t="s">
        <v>58</v>
      </c>
      <c r="C53" s="20">
        <v>48</v>
      </c>
      <c r="D53" s="77">
        <v>214300</v>
      </c>
      <c r="E53" s="22">
        <v>56828.06</v>
      </c>
      <c r="F53" s="34">
        <v>62000</v>
      </c>
      <c r="G53" s="34">
        <v>62000</v>
      </c>
    </row>
    <row r="54" spans="1:7" ht="12.75" hidden="1">
      <c r="A54" s="24"/>
      <c r="B54" s="96" t="s">
        <v>59</v>
      </c>
      <c r="C54" s="31">
        <v>49</v>
      </c>
      <c r="D54" s="79">
        <v>0</v>
      </c>
      <c r="E54" s="36">
        <v>0</v>
      </c>
      <c r="F54" s="34">
        <v>0</v>
      </c>
      <c r="G54" s="34">
        <v>0</v>
      </c>
    </row>
    <row r="55" spans="1:7" ht="12.75" hidden="1">
      <c r="A55" s="24"/>
      <c r="B55" s="96" t="s">
        <v>60</v>
      </c>
      <c r="C55" s="31">
        <v>50</v>
      </c>
      <c r="D55" s="78">
        <v>271702</v>
      </c>
      <c r="E55" s="36">
        <v>13648.72</v>
      </c>
      <c r="F55" s="34">
        <v>15000</v>
      </c>
      <c r="G55" s="34">
        <v>15000</v>
      </c>
    </row>
    <row r="56" spans="1:7" ht="12.75" hidden="1">
      <c r="A56" s="24"/>
      <c r="B56" s="96" t="s">
        <v>61</v>
      </c>
      <c r="C56" s="31">
        <v>51</v>
      </c>
      <c r="D56" s="78"/>
      <c r="E56" s="36">
        <v>33719.79</v>
      </c>
      <c r="F56" s="34">
        <v>7000</v>
      </c>
      <c r="G56" s="34">
        <v>7000</v>
      </c>
    </row>
    <row r="57" spans="1:7" ht="12.75" hidden="1">
      <c r="A57" s="24"/>
      <c r="B57" s="96" t="s">
        <v>62</v>
      </c>
      <c r="C57" s="31">
        <v>52</v>
      </c>
      <c r="D57" s="78">
        <v>72000</v>
      </c>
      <c r="E57" s="36">
        <v>102581.33</v>
      </c>
      <c r="F57" s="34">
        <v>50000</v>
      </c>
      <c r="G57" s="34">
        <v>50000</v>
      </c>
    </row>
    <row r="58" spans="1:7" ht="12.75" hidden="1">
      <c r="A58" s="24"/>
      <c r="B58" s="96" t="s">
        <v>63</v>
      </c>
      <c r="C58" s="31">
        <v>53</v>
      </c>
      <c r="D58" s="78">
        <v>66300</v>
      </c>
      <c r="E58" s="36">
        <v>84399.26</v>
      </c>
      <c r="F58" s="34">
        <v>85000</v>
      </c>
      <c r="G58" s="34">
        <v>85000</v>
      </c>
    </row>
    <row r="59" spans="1:7" ht="12.75" hidden="1">
      <c r="A59" s="24"/>
      <c r="B59" s="96" t="s">
        <v>64</v>
      </c>
      <c r="C59" s="31">
        <v>54</v>
      </c>
      <c r="D59" s="78"/>
      <c r="E59" s="36">
        <v>0</v>
      </c>
      <c r="F59" s="34">
        <v>0</v>
      </c>
      <c r="G59" s="34">
        <v>0</v>
      </c>
    </row>
    <row r="60" spans="1:7" ht="13.5" hidden="1" thickBot="1">
      <c r="A60" s="24"/>
      <c r="B60" s="101" t="s">
        <v>65</v>
      </c>
      <c r="C60" s="43">
        <v>55</v>
      </c>
      <c r="D60" s="81">
        <v>505570</v>
      </c>
      <c r="E60" s="45">
        <f>196112.74+41002.73+1004647.23+200.25+207.1</f>
        <v>1242170.05</v>
      </c>
      <c r="F60" s="46">
        <v>714208</v>
      </c>
      <c r="G60" s="46">
        <v>714208</v>
      </c>
    </row>
    <row r="61" spans="1:7" ht="13.5" hidden="1" thickBot="1">
      <c r="A61" s="24" t="s">
        <v>0</v>
      </c>
      <c r="B61" s="119" t="s">
        <v>66</v>
      </c>
      <c r="C61" s="14">
        <v>56</v>
      </c>
      <c r="D61" s="120">
        <f>SUM(D62:D68)</f>
        <v>715272.71</v>
      </c>
      <c r="E61" s="121">
        <f>SUM(E62:E68)</f>
        <v>1039443.56</v>
      </c>
      <c r="F61" s="122">
        <v>1178192</v>
      </c>
      <c r="G61" s="122">
        <v>1178192</v>
      </c>
    </row>
    <row r="62" spans="1:7" ht="25.5" hidden="1">
      <c r="A62" s="24" t="s">
        <v>0</v>
      </c>
      <c r="B62" s="103" t="s">
        <v>67</v>
      </c>
      <c r="C62" s="20">
        <v>57</v>
      </c>
      <c r="D62" s="123">
        <v>0</v>
      </c>
      <c r="E62" s="22">
        <v>0</v>
      </c>
      <c r="F62" s="23">
        <v>0</v>
      </c>
      <c r="G62" s="23">
        <v>0</v>
      </c>
    </row>
    <row r="63" spans="1:7" ht="25.5" hidden="1">
      <c r="A63" s="24" t="s">
        <v>0</v>
      </c>
      <c r="B63" s="96" t="s">
        <v>68</v>
      </c>
      <c r="C63" s="31">
        <v>58</v>
      </c>
      <c r="D63" s="124">
        <v>0</v>
      </c>
      <c r="E63" s="36">
        <v>810</v>
      </c>
      <c r="F63" s="34">
        <v>0</v>
      </c>
      <c r="G63" s="34">
        <v>0</v>
      </c>
    </row>
    <row r="64" spans="1:7" ht="12.75" hidden="1">
      <c r="A64" s="24" t="s">
        <v>0</v>
      </c>
      <c r="B64" s="96" t="s">
        <v>69</v>
      </c>
      <c r="C64" s="31">
        <v>59</v>
      </c>
      <c r="D64" s="78"/>
      <c r="E64" s="36">
        <v>78421.77</v>
      </c>
      <c r="F64" s="34">
        <v>80000</v>
      </c>
      <c r="G64" s="34">
        <v>80000</v>
      </c>
    </row>
    <row r="65" spans="1:7" ht="12.75" hidden="1">
      <c r="A65" s="24" t="s">
        <v>0</v>
      </c>
      <c r="B65" s="96" t="s">
        <v>70</v>
      </c>
      <c r="C65" s="31">
        <v>60</v>
      </c>
      <c r="D65" s="79">
        <v>0</v>
      </c>
      <c r="E65" s="36">
        <v>0</v>
      </c>
      <c r="F65" s="34">
        <v>0</v>
      </c>
      <c r="G65" s="34">
        <v>0</v>
      </c>
    </row>
    <row r="66" spans="1:7" ht="12.75" hidden="1">
      <c r="A66" s="24"/>
      <c r="B66" s="96" t="s">
        <v>71</v>
      </c>
      <c r="C66" s="31">
        <v>61</v>
      </c>
      <c r="D66" s="125">
        <v>715272.71</v>
      </c>
      <c r="E66" s="36">
        <v>960211.79</v>
      </c>
      <c r="F66" s="34">
        <v>1098192</v>
      </c>
      <c r="G66" s="34">
        <v>1098192</v>
      </c>
    </row>
    <row r="67" spans="1:7" ht="25.5" hidden="1">
      <c r="A67" s="24"/>
      <c r="B67" s="96" t="s">
        <v>72</v>
      </c>
      <c r="C67" s="31">
        <v>62</v>
      </c>
      <c r="D67" s="124">
        <v>0</v>
      </c>
      <c r="E67" s="36">
        <v>0</v>
      </c>
      <c r="F67" s="46">
        <v>0</v>
      </c>
      <c r="G67" s="46">
        <v>0</v>
      </c>
    </row>
    <row r="68" spans="1:7" ht="25.5" hidden="1">
      <c r="A68" s="24"/>
      <c r="B68" s="96" t="s">
        <v>73</v>
      </c>
      <c r="C68" s="31">
        <v>63</v>
      </c>
      <c r="D68" s="78">
        <v>0</v>
      </c>
      <c r="E68" s="36">
        <v>0</v>
      </c>
      <c r="F68" s="23">
        <v>0</v>
      </c>
      <c r="G68" s="23">
        <v>0</v>
      </c>
    </row>
    <row r="69" spans="1:7" ht="13.5" hidden="1" thickBot="1">
      <c r="A69" s="41"/>
      <c r="B69" s="126" t="s">
        <v>74</v>
      </c>
      <c r="C69" s="43">
        <v>64</v>
      </c>
      <c r="D69" s="127">
        <v>0</v>
      </c>
      <c r="E69" s="45">
        <v>0</v>
      </c>
      <c r="F69" s="46">
        <v>0</v>
      </c>
      <c r="G69" s="46">
        <v>0</v>
      </c>
    </row>
    <row r="70" spans="1:7" s="90" customFormat="1" ht="13.5" thickBot="1">
      <c r="A70" s="128" t="s">
        <v>19</v>
      </c>
      <c r="B70" s="129" t="s">
        <v>111</v>
      </c>
      <c r="C70" s="2">
        <v>65</v>
      </c>
      <c r="D70" s="130">
        <f>SUM(D71:D72)</f>
        <v>0</v>
      </c>
      <c r="E70" s="131">
        <f>SUM(E71:E72)</f>
        <v>159804.86</v>
      </c>
      <c r="F70" s="132">
        <v>160000</v>
      </c>
      <c r="G70" s="132">
        <v>160000</v>
      </c>
    </row>
    <row r="71" spans="1:7" ht="25.5" hidden="1">
      <c r="A71" s="18" t="s">
        <v>0</v>
      </c>
      <c r="B71" s="103" t="s">
        <v>75</v>
      </c>
      <c r="C71" s="20">
        <v>66</v>
      </c>
      <c r="D71" s="77"/>
      <c r="E71" s="22">
        <v>24008.27</v>
      </c>
      <c r="F71" s="23">
        <v>24000</v>
      </c>
      <c r="G71" s="23">
        <v>24000</v>
      </c>
    </row>
    <row r="72" spans="1:7" ht="25.5" hidden="1">
      <c r="A72" s="24" t="s">
        <v>0</v>
      </c>
      <c r="B72" s="133" t="s">
        <v>76</v>
      </c>
      <c r="C72" s="31">
        <v>67</v>
      </c>
      <c r="D72" s="78"/>
      <c r="E72" s="36">
        <f>92.44+133335.86+1568.32+799.97</f>
        <v>135796.59</v>
      </c>
      <c r="F72" s="34">
        <v>136000</v>
      </c>
      <c r="G72" s="34">
        <v>136000</v>
      </c>
    </row>
    <row r="73" spans="1:7" s="90" customFormat="1" ht="13.5" hidden="1" thickBot="1">
      <c r="A73" s="134" t="s">
        <v>24</v>
      </c>
      <c r="B73" s="135" t="s">
        <v>77</v>
      </c>
      <c r="C73" s="43">
        <v>68</v>
      </c>
      <c r="D73" s="136">
        <v>0</v>
      </c>
      <c r="E73" s="137">
        <v>0</v>
      </c>
      <c r="F73" s="46">
        <v>0</v>
      </c>
      <c r="G73" s="46">
        <v>0</v>
      </c>
    </row>
    <row r="74" spans="1:7" ht="13.5" thickBot="1">
      <c r="A74" s="138" t="s">
        <v>78</v>
      </c>
      <c r="B74" s="139" t="s">
        <v>79</v>
      </c>
      <c r="C74" s="140">
        <v>69</v>
      </c>
      <c r="D74" s="141">
        <f>D4-D22</f>
        <v>-1181891.2599999998</v>
      </c>
      <c r="E74" s="142">
        <f>E4-E22</f>
        <v>66224.23000000045</v>
      </c>
      <c r="F74" s="143">
        <f>F4-F22</f>
        <v>0</v>
      </c>
      <c r="G74" s="143">
        <f>G4-G22</f>
        <v>0</v>
      </c>
    </row>
    <row r="75" spans="1:7" ht="23.25" hidden="1" thickBot="1">
      <c r="A75" s="144" t="s">
        <v>80</v>
      </c>
      <c r="B75" s="145" t="s">
        <v>81</v>
      </c>
      <c r="C75" s="146">
        <v>70</v>
      </c>
      <c r="D75" s="147">
        <v>0</v>
      </c>
      <c r="E75" s="148">
        <v>0</v>
      </c>
      <c r="F75" s="149"/>
      <c r="G75" s="149"/>
    </row>
    <row r="76" spans="1:7" ht="13.5" hidden="1" thickBot="1">
      <c r="A76" s="150" t="s">
        <v>0</v>
      </c>
      <c r="B76" s="151" t="s">
        <v>82</v>
      </c>
      <c r="C76" s="152">
        <v>71</v>
      </c>
      <c r="D76" s="153">
        <v>0</v>
      </c>
      <c r="E76" s="154">
        <v>0</v>
      </c>
      <c r="F76" s="155"/>
      <c r="G76" s="155"/>
    </row>
    <row r="77" spans="1:7" ht="23.25" hidden="1" thickBot="1">
      <c r="A77" s="156" t="s">
        <v>83</v>
      </c>
      <c r="B77" s="157" t="s">
        <v>84</v>
      </c>
      <c r="C77" s="158">
        <v>72</v>
      </c>
      <c r="D77" s="159">
        <v>0</v>
      </c>
      <c r="E77" s="160">
        <v>0</v>
      </c>
      <c r="F77" s="161"/>
      <c r="G77" s="161"/>
    </row>
    <row r="78" spans="1:7" ht="13.5" hidden="1" thickBot="1">
      <c r="A78" s="156" t="s">
        <v>85</v>
      </c>
      <c r="B78" s="157" t="s">
        <v>86</v>
      </c>
      <c r="C78" s="158">
        <v>73</v>
      </c>
      <c r="D78" s="162">
        <v>2192.36</v>
      </c>
      <c r="E78" s="163">
        <v>8733.94</v>
      </c>
      <c r="F78" s="164"/>
      <c r="G78" s="164"/>
    </row>
    <row r="79" spans="1:7" ht="34.5" hidden="1" thickBot="1">
      <c r="A79" s="156" t="s">
        <v>87</v>
      </c>
      <c r="B79" s="157" t="s">
        <v>88</v>
      </c>
      <c r="C79" s="158">
        <v>74</v>
      </c>
      <c r="D79" s="165">
        <f>D74-D78</f>
        <v>-1184083.6199999999</v>
      </c>
      <c r="E79" s="166">
        <f>E74-E78</f>
        <v>57490.290000000445</v>
      </c>
      <c r="F79" s="167"/>
      <c r="G79" s="167"/>
    </row>
    <row r="80" spans="1:7" ht="12.75" hidden="1">
      <c r="A80" s="168" t="s">
        <v>8</v>
      </c>
      <c r="B80" s="169" t="s">
        <v>89</v>
      </c>
      <c r="C80" s="170">
        <v>75</v>
      </c>
      <c r="D80" s="171">
        <v>0</v>
      </c>
      <c r="E80" s="172">
        <v>0</v>
      </c>
      <c r="F80" s="173"/>
      <c r="G80" s="173"/>
    </row>
    <row r="81" spans="1:7" ht="22.5" hidden="1">
      <c r="A81" s="174" t="s">
        <v>19</v>
      </c>
      <c r="B81" s="175" t="s">
        <v>90</v>
      </c>
      <c r="C81" s="176">
        <v>76</v>
      </c>
      <c r="D81" s="177">
        <v>0</v>
      </c>
      <c r="E81" s="178">
        <v>0</v>
      </c>
      <c r="F81" s="179"/>
      <c r="G81" s="179"/>
    </row>
    <row r="82" spans="1:7" ht="12.75" hidden="1">
      <c r="A82" s="174" t="s">
        <v>24</v>
      </c>
      <c r="B82" s="175" t="s">
        <v>91</v>
      </c>
      <c r="C82" s="176">
        <v>77</v>
      </c>
      <c r="D82" s="177">
        <v>0</v>
      </c>
      <c r="E82" s="180">
        <v>0</v>
      </c>
      <c r="F82" s="181"/>
      <c r="G82" s="181"/>
    </row>
    <row r="83" spans="1:7" ht="67.5" hidden="1">
      <c r="A83" s="174" t="s">
        <v>92</v>
      </c>
      <c r="B83" s="175" t="s">
        <v>93</v>
      </c>
      <c r="C83" s="176">
        <v>78</v>
      </c>
      <c r="D83" s="177"/>
      <c r="E83" s="182"/>
      <c r="F83" s="183"/>
      <c r="G83" s="183"/>
    </row>
    <row r="84" spans="1:7" ht="12.75" hidden="1">
      <c r="A84" s="174" t="s">
        <v>94</v>
      </c>
      <c r="B84" s="175" t="s">
        <v>95</v>
      </c>
      <c r="C84" s="176">
        <v>79</v>
      </c>
      <c r="D84" s="177"/>
      <c r="E84" s="182"/>
      <c r="F84" s="183"/>
      <c r="G84" s="183"/>
    </row>
    <row r="85" spans="1:7" ht="56.25" hidden="1">
      <c r="A85" s="174" t="s">
        <v>96</v>
      </c>
      <c r="B85" s="175" t="s">
        <v>97</v>
      </c>
      <c r="C85" s="176">
        <v>80</v>
      </c>
      <c r="D85" s="177"/>
      <c r="E85" s="182"/>
      <c r="F85" s="183"/>
      <c r="G85" s="183"/>
    </row>
    <row r="86" spans="1:7" ht="56.25" hidden="1">
      <c r="A86" s="174" t="s">
        <v>98</v>
      </c>
      <c r="B86" s="175" t="s">
        <v>99</v>
      </c>
      <c r="C86" s="176">
        <v>81</v>
      </c>
      <c r="D86" s="177"/>
      <c r="E86" s="182"/>
      <c r="F86" s="183"/>
      <c r="G86" s="183"/>
    </row>
    <row r="87" spans="1:7" ht="34.5" hidden="1" thickBot="1">
      <c r="A87" s="184" t="s">
        <v>100</v>
      </c>
      <c r="B87" s="185" t="s">
        <v>101</v>
      </c>
      <c r="C87" s="186">
        <v>82</v>
      </c>
      <c r="D87" s="187"/>
      <c r="E87" s="188"/>
      <c r="F87" s="189"/>
      <c r="G87" s="189"/>
    </row>
    <row r="88" spans="1:7" ht="23.25" thickBot="1">
      <c r="A88" s="156" t="s">
        <v>102</v>
      </c>
      <c r="B88" s="157" t="s">
        <v>103</v>
      </c>
      <c r="C88" s="158">
        <v>83</v>
      </c>
      <c r="D88" s="190" t="e">
        <f>#REF!+D89+D90+#REF!+#REF!</f>
        <v>#REF!</v>
      </c>
      <c r="E88" s="191">
        <f>E89+E90</f>
        <v>6895000</v>
      </c>
      <c r="F88" s="191">
        <f>F89+F90</f>
        <v>1226000</v>
      </c>
      <c r="G88" s="191">
        <f>G89+G90</f>
        <v>548000</v>
      </c>
    </row>
    <row r="89" spans="1:7" ht="12.75">
      <c r="A89" s="192" t="s">
        <v>104</v>
      </c>
      <c r="B89" s="193" t="s">
        <v>105</v>
      </c>
      <c r="C89" s="194">
        <v>84</v>
      </c>
      <c r="D89" s="195"/>
      <c r="E89" s="196">
        <v>1005000</v>
      </c>
      <c r="F89" s="197">
        <v>850000</v>
      </c>
      <c r="G89" s="197">
        <f>850000-850000</f>
        <v>0</v>
      </c>
    </row>
    <row r="90" spans="1:7" ht="13.5" thickBot="1">
      <c r="A90" s="198" t="s">
        <v>19</v>
      </c>
      <c r="B90" s="175" t="s">
        <v>106</v>
      </c>
      <c r="C90" s="176">
        <v>85</v>
      </c>
      <c r="D90" s="199" t="e">
        <f>SUM(#REF!)</f>
        <v>#REF!</v>
      </c>
      <c r="E90" s="200">
        <v>5890000</v>
      </c>
      <c r="F90" s="201">
        <f>1396000-1020000</f>
        <v>376000</v>
      </c>
      <c r="G90" s="201">
        <f>1396000-1020000+172000</f>
        <v>548000</v>
      </c>
    </row>
    <row r="91" spans="1:7" ht="13.5" thickBot="1">
      <c r="A91" s="156" t="s">
        <v>107</v>
      </c>
      <c r="B91" s="157" t="s">
        <v>108</v>
      </c>
      <c r="C91" s="158">
        <v>93</v>
      </c>
      <c r="D91" s="165">
        <f>SUM(D92:D92)</f>
        <v>0</v>
      </c>
      <c r="E91" s="160">
        <f>SUM(E92:E92)</f>
        <v>6275000</v>
      </c>
      <c r="F91" s="160">
        <f>SUM(F92:F92)</f>
        <v>1226000</v>
      </c>
      <c r="G91" s="160">
        <f>SUM(G92:G92)</f>
        <v>548000</v>
      </c>
    </row>
    <row r="92" spans="1:7" ht="13.5" thickBot="1">
      <c r="A92" s="202" t="s">
        <v>8</v>
      </c>
      <c r="B92" s="203" t="s">
        <v>109</v>
      </c>
      <c r="C92" s="146">
        <v>94</v>
      </c>
      <c r="D92" s="204"/>
      <c r="E92" s="205">
        <v>6275000</v>
      </c>
      <c r="F92" s="205">
        <f>376000+850000</f>
        <v>1226000</v>
      </c>
      <c r="G92" s="205">
        <f>376000+850000+172000-850000</f>
        <v>548000</v>
      </c>
    </row>
    <row r="93" spans="6:7" ht="12.75">
      <c r="F93" s="206"/>
      <c r="G93" s="206"/>
    </row>
  </sheetData>
  <sheetProtection password="DDF5" sheet="1" objects="1" selectLockedCells="1" selectUnlockedCells="1"/>
  <printOptions horizontalCentered="1"/>
  <pageMargins left="0.7480314960629921" right="0.15748031496062992" top="1.3779527559055118" bottom="0.5905511811023623" header="0.5118110236220472" footer="0.11811023622047245"/>
  <pageSetup horizontalDpi="600" verticalDpi="600" orientation="portrait" r:id="rId1"/>
  <headerFooter alignWithMargins="0">
    <oddHeader>&amp;RANEXA nr.1.&amp;X20&amp;X/e la HCJ nr. ......din 29.11.2012</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23" sqref="J2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Consiliul Judetean Mures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Bartha</dc:creator>
  <cp:keywords/>
  <dc:description/>
  <cp:lastModifiedBy>Csaba.Friss</cp:lastModifiedBy>
  <cp:lastPrinted>2012-11-23T09:15:02Z</cp:lastPrinted>
  <dcterms:created xsi:type="dcterms:W3CDTF">2012-09-22T23:35:58Z</dcterms:created>
  <dcterms:modified xsi:type="dcterms:W3CDTF">2012-11-23T09:15:30Z</dcterms:modified>
  <cp:category/>
  <cp:version/>
  <cp:contentType/>
  <cp:contentStatus/>
</cp:coreProperties>
</file>