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2011.07.28.anexa.9b" sheetId="1" r:id="rId1"/>
    <sheet name="2011.07.28.anexa.9.2.b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<sst xmlns="http://schemas.openxmlformats.org/spreadsheetml/2006/main" count="127" uniqueCount="118">
  <si>
    <t>Nr. Crt.</t>
  </si>
  <si>
    <t>Capitol de cheltuieli
Denumire obiectiv sau lucrare</t>
  </si>
  <si>
    <t>Fizic (km)</t>
  </si>
  <si>
    <t>Program  2011</t>
  </si>
  <si>
    <t>Decontat la 15.11.2010</t>
  </si>
  <si>
    <t>Receptionat/ progr. la decontare</t>
  </si>
  <si>
    <t>Contractate /  in executie</t>
  </si>
  <si>
    <t xml:space="preserve">Licitatii in curs / Oferte in  evaluare </t>
  </si>
  <si>
    <t>Neutilizat</t>
  </si>
  <si>
    <t xml:space="preserve">Lucrari contractate/ in   exec./nerecep tionate   din 2010 </t>
  </si>
  <si>
    <t>Total 2011</t>
  </si>
  <si>
    <t>Accidentale</t>
  </si>
  <si>
    <t>Total 2010+2011 partial</t>
  </si>
  <si>
    <t xml:space="preserve">Total 2010+2011  </t>
  </si>
  <si>
    <t>Influenţe 
rectificare iunie 2011</t>
  </si>
  <si>
    <t>Influenţe 
rectificare JULIE 2011</t>
  </si>
  <si>
    <t>0</t>
  </si>
  <si>
    <t>CHELTUIELI TOTAL din care:</t>
  </si>
  <si>
    <t>A.</t>
  </si>
  <si>
    <t>Servicii pregătitoare aferente întreţinerii şi reparării drumurilor publice (1+2+3+4+5)</t>
  </si>
  <si>
    <t>Cadastrul drumurilor publice</t>
  </si>
  <si>
    <r>
      <t xml:space="preserve">Întocmirea documentaţiilor tehnico - economice </t>
    </r>
    <r>
      <rPr>
        <b/>
        <sz val="11"/>
        <color indexed="12"/>
        <rFont val="Arial"/>
        <family val="2"/>
      </rPr>
      <t xml:space="preserve"> </t>
    </r>
  </si>
  <si>
    <t xml:space="preserve"> Asigurarea calităţii şi a controlului tehnic al  calităţii la covoare plombări</t>
  </si>
  <si>
    <t>4</t>
  </si>
  <si>
    <t>Studii, cercetări, experimentări</t>
  </si>
  <si>
    <t>4.1.</t>
  </si>
  <si>
    <t>Expertizare Pod pe DJ106 Apold - Sighişoara, km 94+809</t>
  </si>
  <si>
    <t>5</t>
  </si>
  <si>
    <t>Servicii de laborator</t>
  </si>
  <si>
    <t>B.</t>
  </si>
  <si>
    <t>Lucrări şi servicii privind întreţinerea curentă a drumurilor publice(1+5)</t>
  </si>
  <si>
    <t>Întreţinerea curentă pe timp de vară(2+3+4)</t>
  </si>
  <si>
    <t>Plombări- 118.000 mp echivalent = 23,87 km</t>
  </si>
  <si>
    <t>Întreţinere drumuri pietruite</t>
  </si>
  <si>
    <t>3.1</t>
  </si>
  <si>
    <t>Întreţinere drumuri pietruite  DJ134 Fîntînele -Veţca</t>
  </si>
  <si>
    <t>3.2</t>
  </si>
  <si>
    <t>DJ 153G Sînger - Papiu Ilarian - Iclănzel km 9+700-11+700</t>
  </si>
  <si>
    <t>3.3</t>
  </si>
  <si>
    <t>DJ  154B Văleni de Mureş - Vătave - lim. jud. BN. Km 7+933-8+104, km 8+716-10+620</t>
  </si>
  <si>
    <t>Întreţinerea comună a tuturor drumurilor</t>
  </si>
  <si>
    <t>Întreţinerea curentă pe timp de iarnă</t>
  </si>
  <si>
    <t>C.</t>
  </si>
  <si>
    <t>Lucrări şi servicii privind întreţinerea periodică a drumurilor publice(1+2)</t>
  </si>
  <si>
    <t>1</t>
  </si>
  <si>
    <t>Covoare bituminoase (detaliat in Anexa ) - km -</t>
  </si>
  <si>
    <t>2</t>
  </si>
  <si>
    <t>Siguranţa rutieră/indicatoare</t>
  </si>
  <si>
    <t>2.1</t>
  </si>
  <si>
    <t>Indicatoare rutiere, parapeti metalici, marcaje</t>
  </si>
  <si>
    <t>D.</t>
  </si>
  <si>
    <t xml:space="preserve">Lucrări privind reparaţii curente la drumurile publice </t>
  </si>
  <si>
    <t>Lucrări accidentale</t>
  </si>
  <si>
    <t>Localit. Mica, Dealul Rigmani</t>
  </si>
  <si>
    <t>TOTAL I (A+B+C+D)</t>
  </si>
  <si>
    <t>Documentaţii tehnico - economice</t>
  </si>
  <si>
    <t xml:space="preserve">Semaforizare  </t>
  </si>
  <si>
    <t>3</t>
  </si>
  <si>
    <t xml:space="preserve">Amenajare platforme verificare tonaj auto   (locuri de parcare) - buc - </t>
  </si>
  <si>
    <t>Consolidare pod DJ 106  km 87+164</t>
  </si>
  <si>
    <t>Consolidare podeţe</t>
  </si>
  <si>
    <t>6</t>
  </si>
  <si>
    <t>Aducerea la parametrii normali a suprafeţei  drumului   DJ 152A Tîrgu Mureş (DN15E) – Band – Iernut (DN15)</t>
  </si>
  <si>
    <t>7</t>
  </si>
  <si>
    <t xml:space="preserve">Ranforsări  DJ 151B Ungheni - Căpâlna de Sus - Bahnea          </t>
  </si>
  <si>
    <t>E.</t>
  </si>
  <si>
    <t xml:space="preserve">TOTAL II( pe lista de investiţii)  </t>
  </si>
  <si>
    <t>TOTAL  PROGRAM DRUMURI (A+B+C+D+E)</t>
  </si>
  <si>
    <t>Total 2011   iunie</t>
  </si>
  <si>
    <t>Nr.crt.</t>
  </si>
  <si>
    <t>Denumire proiect</t>
  </si>
  <si>
    <t>Lungime 
drum
-km-</t>
  </si>
  <si>
    <t>Valoare
cu TVA</t>
  </si>
  <si>
    <t>Influenţe iunie 2011</t>
  </si>
  <si>
    <t>Reabilitare DJ107G lim. jud.Alba-Cecălaca-Aţintiş-Luduş 
km 16+775-18+226 (PT+DE+CS)</t>
  </si>
  <si>
    <t>1.1</t>
  </si>
  <si>
    <t>Avize Reabilitare DJ107G lim. jud.Alba-Cecălaca-Aţintiş-Luduş 
km 16+775-18+226 (PT+DE+CS)</t>
  </si>
  <si>
    <t>Pietruirea DJ107D lim.jud.Alba-Crăieşti-Adămuş-intersecţie DN14A km 31+320-36+438 (SF+PT+CS)</t>
  </si>
  <si>
    <t>2.2</t>
  </si>
  <si>
    <t>Avize Pietruirea DJ107D lim.jud.Alba-Crăieşti-Adămuş-intersecţie DN14A km 31+320-36+438 (SF+PT+CS)</t>
  </si>
  <si>
    <t xml:space="preserve">Proiectare podeţe - buc - </t>
  </si>
  <si>
    <t>Reactualizare SF Reabilitare DJ153C Reghin Lăpuşna</t>
  </si>
  <si>
    <t>4.1</t>
  </si>
  <si>
    <t>Avize pt. Reactualizare SF Reabilitare DJ153C Reghin Lăpuşna</t>
  </si>
  <si>
    <t>4.2</t>
  </si>
  <si>
    <t>Studii topo SF Reabilitare DJ153C Reghin Lăpuşna</t>
  </si>
  <si>
    <t>Reabilitare DJ153 G DJ151-Sînger-Papiu Ilarian-Ursoaia 
km 6+948-7+790 (asfaltare)</t>
  </si>
  <si>
    <t>5.1</t>
  </si>
  <si>
    <t>Avize Reabilitare DJ153 G DJ151-Sînger-Papiu Ilarian-Ursoaia 
km 6+948-7+790 (asfaltare)</t>
  </si>
  <si>
    <t>Proiectare Pod peste Valea Şaeş 
km 88+962 (SF+PT+DE+CS)</t>
  </si>
  <si>
    <t>6.1</t>
  </si>
  <si>
    <t>Avize Proiectare Pod peste Valea Şaeş DJ 106  km 88+962</t>
  </si>
  <si>
    <t>Amenajări parcări (8 buc)</t>
  </si>
  <si>
    <t>SF Lărgire drum judeţean DJ 154J Breaza – Voivodeni – Glodeni</t>
  </si>
  <si>
    <t>Avize Lărgire drum judeţean DJ 154J Breaza – Voivodeni – Glodeni</t>
  </si>
  <si>
    <t>PT Lărgire drum DJ 154J Breaza - Glodeni-Voivodeni 
km 10+800-13+900</t>
  </si>
  <si>
    <t>Reabilitare DJ 154E Gurghiu-Adrian 
km  6+224-11+500</t>
  </si>
  <si>
    <t>11.1</t>
  </si>
  <si>
    <t>Avize Reabilitare DJ 154E Gurghiu-Adrian 
km  6+224-11+500</t>
  </si>
  <si>
    <t>Reactualizare proiect IUR - DJ 134 Fîntînele -Veţca
km 11+868-13+668</t>
  </si>
  <si>
    <t>12.1</t>
  </si>
  <si>
    <t>Avize Reactualizare proiect IUR - DJ 134 Fîntînele -Veţca
km 11+868-13+668</t>
  </si>
  <si>
    <t>DJ 151C Zau de Cîmpie - Valea Largă km 8+500-11+500</t>
  </si>
  <si>
    <t>13.1</t>
  </si>
  <si>
    <t>Avize DJ 151C Zau de Cîmpie - Valea Largă km 8+500-11+500</t>
  </si>
  <si>
    <t>Reabilitare drum de pământ DJ 133 Mureni - Archita - lim. jud. Harghita (km 14+000-15+000)  (Pietruire)</t>
  </si>
  <si>
    <t>14.1</t>
  </si>
  <si>
    <t>Avize Reabilitare drum de pământ DJ 133 Mureni - Archita - lim. jud. Harghita (km 14+000-15+000)  (Pietruire)</t>
  </si>
  <si>
    <t xml:space="preserve">DALI Reabilitarea sistemului rutier pe DJ 136  Sg de Pădure - Bezid şi DJ 136A Bezidul Nou - lim jud Harghita </t>
  </si>
  <si>
    <t xml:space="preserve">Avize  DALI Reabilitarea sistemului rutier pe DJ 136  Sg de Pădure - Bezid şi DJ 136A Bezidul Nou - lim jud Harghita </t>
  </si>
  <si>
    <t>PT Reabilitare DJ 136 Sângeorgiu de Pădure-Bezid şi DJ 136A (Asfaltare)</t>
  </si>
  <si>
    <t>17.1</t>
  </si>
  <si>
    <t>Avize Consolidare pod DJ 106  km 87+164</t>
  </si>
  <si>
    <t>TOTAL PROIECTARE</t>
  </si>
  <si>
    <t>18</t>
  </si>
  <si>
    <t>Studiu de Prefezabilitate Devierea drumului comunal DC123-DN15 Chirileu pentru extinderea aeroportului</t>
  </si>
  <si>
    <t>Influenţe iulie 2011</t>
  </si>
  <si>
    <t xml:space="preserve">Total 2011  JULIE   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</si>
</sst>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</numFmts>
  <fonts count="64">
    <font>
      <sz val="10"/>
      <name val="Arial"/>
      <family val="0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Calibri"/>
      <family val="2"/>
    </font>
    <font>
      <b/>
      <sz val="10"/>
      <color indexed="12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9"/>
      <name val="Arial"/>
      <family val="0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18"/>
      <name val="Arial"/>
      <family val="2"/>
    </font>
    <font>
      <b/>
      <sz val="10"/>
      <color indexed="10"/>
      <name val="Arial"/>
      <family val="2"/>
    </font>
    <font>
      <sz val="11"/>
      <color indexed="18"/>
      <name val="Arial"/>
      <family val="2"/>
    </font>
    <font>
      <sz val="10"/>
      <color indexed="18"/>
      <name val="Arial"/>
      <family val="2"/>
    </font>
    <font>
      <sz val="11"/>
      <color indexed="20"/>
      <name val="Arial"/>
      <family val="2"/>
    </font>
    <font>
      <sz val="9"/>
      <color indexed="8"/>
      <name val="Calibri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61"/>
      <name val="Arial"/>
      <family val="2"/>
    </font>
    <font>
      <b/>
      <sz val="11"/>
      <color indexed="20"/>
      <name val="Arial"/>
      <family val="2"/>
    </font>
    <font>
      <sz val="11"/>
      <color indexed="20"/>
      <name val="Calibri"/>
      <family val="2"/>
    </font>
    <font>
      <sz val="8"/>
      <name val="Arial"/>
      <family val="0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0"/>
    </font>
    <font>
      <sz val="11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0" borderId="2" applyNumberFormat="0" applyFill="0" applyAlignment="0" applyProtection="0"/>
    <xf numFmtId="0" fontId="52" fillId="28" borderId="0" applyNumberFormat="0" applyBorder="0" applyAlignment="0" applyProtection="0"/>
    <xf numFmtId="0" fontId="53" fillId="27" borderId="3" applyNumberFormat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right" vertical="center" textRotation="90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textRotation="90" wrapText="1"/>
    </xf>
    <xf numFmtId="3" fontId="2" fillId="0" borderId="10" xfId="0" applyNumberFormat="1" applyFont="1" applyBorder="1" applyAlignment="1">
      <alignment horizontal="center" textRotation="90" wrapText="1"/>
    </xf>
    <xf numFmtId="3" fontId="3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textRotation="90" wrapText="1"/>
    </xf>
    <xf numFmtId="3" fontId="6" fillId="0" borderId="10" xfId="0" applyNumberFormat="1" applyFont="1" applyBorder="1" applyAlignment="1">
      <alignment horizontal="center" textRotation="90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textRotation="90" wrapText="1"/>
    </xf>
    <xf numFmtId="3" fontId="6" fillId="0" borderId="14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right" vertical="center"/>
    </xf>
    <xf numFmtId="3" fontId="9" fillId="0" borderId="17" xfId="0" applyNumberFormat="1" applyFont="1" applyBorder="1" applyAlignment="1">
      <alignment horizontal="right" vertical="center"/>
    </xf>
    <xf numFmtId="3" fontId="9" fillId="0" borderId="14" xfId="0" applyNumberFormat="1" applyFont="1" applyBorder="1" applyAlignment="1">
      <alignment horizontal="right"/>
    </xf>
    <xf numFmtId="3" fontId="9" fillId="0" borderId="18" xfId="0" applyNumberFormat="1" applyFont="1" applyBorder="1" applyAlignment="1">
      <alignment horizontal="right"/>
    </xf>
    <xf numFmtId="3" fontId="9" fillId="0" borderId="19" xfId="0" applyNumberFormat="1" applyFont="1" applyBorder="1" applyAlignment="1">
      <alignment horizontal="right"/>
    </xf>
    <xf numFmtId="3" fontId="9" fillId="0" borderId="17" xfId="0" applyNumberFormat="1" applyFont="1" applyBorder="1" applyAlignment="1">
      <alignment horizontal="right"/>
    </xf>
    <xf numFmtId="3" fontId="9" fillId="0" borderId="15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left" vertical="center" wrapText="1"/>
    </xf>
    <xf numFmtId="4" fontId="1" fillId="33" borderId="13" xfId="0" applyNumberFormat="1" applyFont="1" applyFill="1" applyBorder="1" applyAlignment="1">
      <alignment horizontal="right" vertical="center"/>
    </xf>
    <xf numFmtId="3" fontId="10" fillId="33" borderId="13" xfId="0" applyNumberFormat="1" applyFont="1" applyFill="1" applyBorder="1" applyAlignment="1">
      <alignment horizontal="right" vertical="center"/>
    </xf>
    <xf numFmtId="3" fontId="2" fillId="33" borderId="13" xfId="0" applyNumberFormat="1" applyFont="1" applyFill="1" applyBorder="1" applyAlignment="1">
      <alignment horizontal="right" vertical="center"/>
    </xf>
    <xf numFmtId="3" fontId="10" fillId="33" borderId="16" xfId="0" applyNumberFormat="1" applyFont="1" applyFill="1" applyBorder="1" applyAlignment="1">
      <alignment horizontal="right" vertical="center"/>
    </xf>
    <xf numFmtId="3" fontId="10" fillId="33" borderId="20" xfId="0" applyNumberFormat="1" applyFont="1" applyFill="1" applyBorder="1" applyAlignment="1">
      <alignment horizontal="right" vertical="center"/>
    </xf>
    <xf numFmtId="3" fontId="2" fillId="33" borderId="12" xfId="0" applyNumberFormat="1" applyFont="1" applyFill="1" applyBorder="1" applyAlignment="1">
      <alignment horizontal="right" vertical="center"/>
    </xf>
    <xf numFmtId="3" fontId="2" fillId="33" borderId="16" xfId="0" applyNumberFormat="1" applyFont="1" applyFill="1" applyBorder="1" applyAlignment="1">
      <alignment horizontal="right" vertical="center"/>
    </xf>
    <xf numFmtId="0" fontId="1" fillId="34" borderId="13" xfId="0" applyFont="1" applyFill="1" applyBorder="1" applyAlignment="1">
      <alignment vertical="center"/>
    </xf>
    <xf numFmtId="4" fontId="1" fillId="34" borderId="13" xfId="0" applyNumberFormat="1" applyFont="1" applyFill="1" applyBorder="1" applyAlignment="1">
      <alignment horizontal="right" vertical="center"/>
    </xf>
    <xf numFmtId="3" fontId="2" fillId="34" borderId="13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34" borderId="20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6" xfId="0" applyNumberFormat="1" applyFont="1" applyBorder="1" applyAlignment="1">
      <alignment/>
    </xf>
    <xf numFmtId="3" fontId="9" fillId="0" borderId="16" xfId="0" applyNumberFormat="1" applyFont="1" applyBorder="1" applyAlignment="1">
      <alignment horizontal="right"/>
    </xf>
    <xf numFmtId="0" fontId="1" fillId="34" borderId="13" xfId="0" applyFont="1" applyFill="1" applyBorder="1" applyAlignment="1">
      <alignment vertical="center" wrapText="1"/>
    </xf>
    <xf numFmtId="3" fontId="10" fillId="34" borderId="16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 horizontal="right" vertical="center"/>
    </xf>
    <xf numFmtId="0" fontId="11" fillId="34" borderId="13" xfId="0" applyFont="1" applyFill="1" applyBorder="1" applyAlignment="1">
      <alignment vertical="center" wrapText="1"/>
    </xf>
    <xf numFmtId="4" fontId="11" fillId="34" borderId="13" xfId="0" applyNumberFormat="1" applyFont="1" applyFill="1" applyBorder="1" applyAlignment="1">
      <alignment horizontal="right" vertical="center"/>
    </xf>
    <xf numFmtId="3" fontId="0" fillId="34" borderId="13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34" borderId="20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1" fillId="34" borderId="13" xfId="0" applyFont="1" applyFill="1" applyBorder="1" applyAlignment="1">
      <alignment vertical="center"/>
    </xf>
    <xf numFmtId="3" fontId="0" fillId="0" borderId="16" xfId="0" applyNumberFormat="1" applyBorder="1" applyAlignment="1">
      <alignment/>
    </xf>
    <xf numFmtId="3" fontId="2" fillId="33" borderId="13" xfId="0" applyNumberFormat="1" applyFont="1" applyFill="1" applyBorder="1" applyAlignment="1">
      <alignment/>
    </xf>
    <xf numFmtId="3" fontId="10" fillId="33" borderId="16" xfId="0" applyNumberFormat="1" applyFont="1" applyFill="1" applyBorder="1" applyAlignment="1">
      <alignment horizontal="center" vertical="center" wrapText="1"/>
    </xf>
    <xf numFmtId="3" fontId="10" fillId="33" borderId="20" xfId="0" applyNumberFormat="1" applyFont="1" applyFill="1" applyBorder="1" applyAlignment="1">
      <alignment horizontal="center" vertical="center" wrapText="1"/>
    </xf>
    <xf numFmtId="3" fontId="10" fillId="33" borderId="12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 wrapText="1"/>
    </xf>
    <xf numFmtId="3" fontId="2" fillId="33" borderId="16" xfId="0" applyNumberFormat="1" applyFont="1" applyFill="1" applyBorder="1" applyAlignment="1">
      <alignment horizontal="center" vertical="center"/>
    </xf>
    <xf numFmtId="3" fontId="9" fillId="33" borderId="16" xfId="0" applyNumberFormat="1" applyFont="1" applyFill="1" applyBorder="1" applyAlignment="1">
      <alignment horizontal="right" vertical="center"/>
    </xf>
    <xf numFmtId="3" fontId="0" fillId="0" borderId="21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12" fillId="0" borderId="13" xfId="0" applyFont="1" applyBorder="1" applyAlignment="1">
      <alignment vertical="center"/>
    </xf>
    <xf numFmtId="4" fontId="12" fillId="0" borderId="13" xfId="0" applyNumberFormat="1" applyFont="1" applyBorder="1" applyAlignment="1">
      <alignment horizontal="right" vertical="center"/>
    </xf>
    <xf numFmtId="3" fontId="12" fillId="0" borderId="13" xfId="0" applyNumberFormat="1" applyFont="1" applyBorder="1" applyAlignment="1">
      <alignment/>
    </xf>
    <xf numFmtId="3" fontId="13" fillId="0" borderId="13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20" xfId="0" applyNumberFormat="1" applyFont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0" fontId="14" fillId="0" borderId="13" xfId="0" applyFont="1" applyBorder="1" applyAlignment="1">
      <alignment vertical="center"/>
    </xf>
    <xf numFmtId="4" fontId="14" fillId="0" borderId="13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14" fillId="0" borderId="16" xfId="0" applyNumberFormat="1" applyFont="1" applyFill="1" applyBorder="1" applyAlignment="1">
      <alignment/>
    </xf>
    <xf numFmtId="3" fontId="14" fillId="0" borderId="20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0" fontId="1" fillId="0" borderId="13" xfId="0" applyFont="1" applyBorder="1" applyAlignment="1">
      <alignment vertical="center"/>
    </xf>
    <xf numFmtId="4" fontId="1" fillId="0" borderId="13" xfId="0" applyNumberFormat="1" applyFont="1" applyBorder="1" applyAlignment="1">
      <alignment horizontal="right" vertical="center"/>
    </xf>
    <xf numFmtId="3" fontId="14" fillId="0" borderId="12" xfId="0" applyNumberFormat="1" applyFont="1" applyFill="1" applyBorder="1" applyAlignment="1">
      <alignment/>
    </xf>
    <xf numFmtId="3" fontId="14" fillId="0" borderId="13" xfId="0" applyNumberFormat="1" applyFont="1" applyFill="1" applyBorder="1" applyAlignment="1">
      <alignment/>
    </xf>
    <xf numFmtId="3" fontId="2" fillId="0" borderId="16" xfId="0" applyNumberFormat="1" applyFont="1" applyBorder="1" applyAlignment="1">
      <alignment/>
    </xf>
    <xf numFmtId="0" fontId="15" fillId="34" borderId="13" xfId="0" applyFont="1" applyFill="1" applyBorder="1" applyAlignment="1">
      <alignment vertical="center" wrapText="1"/>
    </xf>
    <xf numFmtId="4" fontId="16" fillId="34" borderId="13" xfId="0" applyNumberFormat="1" applyFont="1" applyFill="1" applyBorder="1" applyAlignment="1">
      <alignment/>
    </xf>
    <xf numFmtId="3" fontId="17" fillId="0" borderId="16" xfId="0" applyNumberFormat="1" applyFont="1" applyFill="1" applyBorder="1" applyAlignment="1">
      <alignment/>
    </xf>
    <xf numFmtId="3" fontId="17" fillId="0" borderId="20" xfId="0" applyNumberFormat="1" applyFont="1" applyFill="1" applyBorder="1" applyAlignment="1">
      <alignment/>
    </xf>
    <xf numFmtId="0" fontId="10" fillId="0" borderId="13" xfId="0" applyFont="1" applyBorder="1" applyAlignment="1">
      <alignment vertical="center"/>
    </xf>
    <xf numFmtId="4" fontId="1" fillId="0" borderId="13" xfId="0" applyNumberFormat="1" applyFont="1" applyBorder="1" applyAlignment="1">
      <alignment horizontal="right" vertical="center"/>
    </xf>
    <xf numFmtId="0" fontId="18" fillId="0" borderId="13" xfId="0" applyFont="1" applyBorder="1" applyAlignment="1">
      <alignment vertical="center"/>
    </xf>
    <xf numFmtId="4" fontId="11" fillId="0" borderId="13" xfId="0" applyNumberFormat="1" applyFont="1" applyBorder="1" applyAlignment="1">
      <alignment horizontal="right" vertical="center"/>
    </xf>
    <xf numFmtId="3" fontId="19" fillId="0" borderId="13" xfId="0" applyNumberFormat="1" applyFont="1" applyBorder="1" applyAlignment="1">
      <alignment/>
    </xf>
    <xf numFmtId="3" fontId="19" fillId="0" borderId="13" xfId="0" applyNumberFormat="1" applyFont="1" applyBorder="1" applyAlignment="1">
      <alignment/>
    </xf>
    <xf numFmtId="3" fontId="10" fillId="33" borderId="16" xfId="0" applyNumberFormat="1" applyFont="1" applyFill="1" applyBorder="1" applyAlignment="1">
      <alignment vertical="center"/>
    </xf>
    <xf numFmtId="3" fontId="10" fillId="33" borderId="20" xfId="0" applyNumberFormat="1" applyFont="1" applyFill="1" applyBorder="1" applyAlignment="1">
      <alignment vertical="center"/>
    </xf>
    <xf numFmtId="3" fontId="10" fillId="33" borderId="12" xfId="0" applyNumberFormat="1" applyFont="1" applyFill="1" applyBorder="1" applyAlignment="1">
      <alignment vertical="center"/>
    </xf>
    <xf numFmtId="3" fontId="10" fillId="33" borderId="13" xfId="0" applyNumberFormat="1" applyFont="1" applyFill="1" applyBorder="1" applyAlignment="1">
      <alignment vertical="center"/>
    </xf>
    <xf numFmtId="3" fontId="9" fillId="33" borderId="16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/>
    </xf>
    <xf numFmtId="0" fontId="18" fillId="34" borderId="13" xfId="0" applyFont="1" applyFill="1" applyBorder="1" applyAlignment="1">
      <alignment vertical="center"/>
    </xf>
    <xf numFmtId="4" fontId="18" fillId="34" borderId="13" xfId="0" applyNumberFormat="1" applyFont="1" applyFill="1" applyBorder="1" applyAlignment="1">
      <alignment horizontal="right" vertical="center"/>
    </xf>
    <xf numFmtId="3" fontId="18" fillId="0" borderId="13" xfId="0" applyNumberFormat="1" applyFont="1" applyBorder="1" applyAlignment="1">
      <alignment/>
    </xf>
    <xf numFmtId="3" fontId="18" fillId="0" borderId="16" xfId="0" applyNumberFormat="1" applyFont="1" applyBorder="1" applyAlignment="1">
      <alignment/>
    </xf>
    <xf numFmtId="3" fontId="12" fillId="0" borderId="20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3" fontId="12" fillId="0" borderId="12" xfId="0" applyNumberFormat="1" applyFont="1" applyFill="1" applyBorder="1" applyAlignment="1">
      <alignment/>
    </xf>
    <xf numFmtId="3" fontId="12" fillId="0" borderId="13" xfId="0" applyNumberFormat="1" applyFont="1" applyFill="1" applyBorder="1" applyAlignment="1">
      <alignment/>
    </xf>
    <xf numFmtId="0" fontId="20" fillId="0" borderId="13" xfId="0" applyFont="1" applyBorder="1" applyAlignment="1">
      <alignment vertical="center"/>
    </xf>
    <xf numFmtId="4" fontId="20" fillId="0" borderId="13" xfId="0" applyNumberFormat="1" applyFont="1" applyBorder="1" applyAlignment="1">
      <alignment horizontal="right" vertical="center"/>
    </xf>
    <xf numFmtId="3" fontId="21" fillId="0" borderId="13" xfId="0" applyNumberFormat="1" applyFont="1" applyBorder="1" applyAlignment="1">
      <alignment/>
    </xf>
    <xf numFmtId="3" fontId="21" fillId="0" borderId="16" xfId="0" applyNumberFormat="1" applyFont="1" applyFill="1" applyBorder="1" applyAlignment="1">
      <alignment/>
    </xf>
    <xf numFmtId="3" fontId="21" fillId="0" borderId="20" xfId="0" applyNumberFormat="1" applyFont="1" applyFill="1" applyBorder="1" applyAlignment="1">
      <alignment/>
    </xf>
    <xf numFmtId="3" fontId="21" fillId="0" borderId="16" xfId="0" applyNumberFormat="1" applyFont="1" applyBorder="1" applyAlignment="1">
      <alignment/>
    </xf>
    <xf numFmtId="4" fontId="1" fillId="33" borderId="13" xfId="0" applyNumberFormat="1" applyFont="1" applyFill="1" applyBorder="1" applyAlignment="1">
      <alignment horizontal="right" vertical="center" wrapText="1"/>
    </xf>
    <xf numFmtId="3" fontId="1" fillId="33" borderId="13" xfId="0" applyNumberFormat="1" applyFont="1" applyFill="1" applyBorder="1" applyAlignment="1">
      <alignment horizontal="right" vertical="center"/>
    </xf>
    <xf numFmtId="3" fontId="1" fillId="33" borderId="16" xfId="0" applyNumberFormat="1" applyFont="1" applyFill="1" applyBorder="1" applyAlignment="1">
      <alignment horizontal="right" vertical="center"/>
    </xf>
    <xf numFmtId="3" fontId="1" fillId="33" borderId="20" xfId="0" applyNumberFormat="1" applyFont="1" applyFill="1" applyBorder="1" applyAlignment="1">
      <alignment horizontal="right" vertical="center"/>
    </xf>
    <xf numFmtId="3" fontId="1" fillId="33" borderId="12" xfId="0" applyNumberFormat="1" applyFont="1" applyFill="1" applyBorder="1" applyAlignment="1">
      <alignment horizontal="center" vertical="center"/>
    </xf>
    <xf numFmtId="3" fontId="1" fillId="33" borderId="13" xfId="0" applyNumberFormat="1" applyFont="1" applyFill="1" applyBorder="1" applyAlignment="1">
      <alignment horizontal="center" vertical="center"/>
    </xf>
    <xf numFmtId="3" fontId="1" fillId="33" borderId="16" xfId="0" applyNumberFormat="1" applyFont="1" applyFill="1" applyBorder="1" applyAlignment="1">
      <alignment horizontal="center" vertical="center"/>
    </xf>
    <xf numFmtId="3" fontId="0" fillId="33" borderId="16" xfId="0" applyNumberFormat="1" applyFill="1" applyBorder="1" applyAlignment="1">
      <alignment/>
    </xf>
    <xf numFmtId="4" fontId="22" fillId="0" borderId="13" xfId="0" applyNumberFormat="1" applyFont="1" applyBorder="1" applyAlignment="1">
      <alignment horizontal="right" vertical="center"/>
    </xf>
    <xf numFmtId="3" fontId="12" fillId="0" borderId="20" xfId="0" applyNumberFormat="1" applyFont="1" applyFill="1" applyBorder="1" applyAlignment="1">
      <alignment/>
    </xf>
    <xf numFmtId="3" fontId="0" fillId="35" borderId="12" xfId="0" applyNumberFormat="1" applyFill="1" applyBorder="1" applyAlignment="1">
      <alignment/>
    </xf>
    <xf numFmtId="0" fontId="23" fillId="0" borderId="13" xfId="0" applyFont="1" applyBorder="1" applyAlignment="1">
      <alignment wrapText="1"/>
    </xf>
    <xf numFmtId="3" fontId="0" fillId="35" borderId="13" xfId="0" applyNumberFormat="1" applyFill="1" applyBorder="1" applyAlignment="1">
      <alignment/>
    </xf>
    <xf numFmtId="0" fontId="10" fillId="36" borderId="13" xfId="0" applyFont="1" applyFill="1" applyBorder="1" applyAlignment="1">
      <alignment horizontal="center" vertical="center"/>
    </xf>
    <xf numFmtId="4" fontId="2" fillId="36" borderId="13" xfId="0" applyNumberFormat="1" applyFont="1" applyFill="1" applyBorder="1" applyAlignment="1">
      <alignment horizontal="right"/>
    </xf>
    <xf numFmtId="3" fontId="2" fillId="36" borderId="13" xfId="0" applyNumberFormat="1" applyFont="1" applyFill="1" applyBorder="1" applyAlignment="1">
      <alignment/>
    </xf>
    <xf numFmtId="3" fontId="2" fillId="36" borderId="16" xfId="0" applyNumberFormat="1" applyFont="1" applyFill="1" applyBorder="1" applyAlignment="1">
      <alignment/>
    </xf>
    <xf numFmtId="3" fontId="2" fillId="36" borderId="20" xfId="0" applyNumberFormat="1" applyFont="1" applyFill="1" applyBorder="1" applyAlignment="1">
      <alignment/>
    </xf>
    <xf numFmtId="3" fontId="2" fillId="36" borderId="12" xfId="0" applyNumberFormat="1" applyFont="1" applyFill="1" applyBorder="1" applyAlignment="1">
      <alignment/>
    </xf>
    <xf numFmtId="3" fontId="10" fillId="36" borderId="15" xfId="0" applyNumberFormat="1" applyFont="1" applyFill="1" applyBorder="1" applyAlignment="1">
      <alignment horizontal="right"/>
    </xf>
    <xf numFmtId="3" fontId="10" fillId="36" borderId="16" xfId="0" applyNumberFormat="1" applyFont="1" applyFill="1" applyBorder="1" applyAlignment="1">
      <alignment horizontal="right"/>
    </xf>
    <xf numFmtId="0" fontId="22" fillId="0" borderId="13" xfId="0" applyFont="1" applyBorder="1" applyAlignment="1">
      <alignment vertical="center"/>
    </xf>
    <xf numFmtId="4" fontId="0" fillId="0" borderId="13" xfId="0" applyNumberFormat="1" applyFill="1" applyBorder="1" applyAlignment="1">
      <alignment horizontal="right" vertical="center"/>
    </xf>
    <xf numFmtId="3" fontId="25" fillId="0" borderId="13" xfId="0" applyNumberFormat="1" applyFont="1" applyBorder="1" applyAlignment="1">
      <alignment/>
    </xf>
    <xf numFmtId="3" fontId="26" fillId="0" borderId="13" xfId="0" applyNumberFormat="1" applyFont="1" applyBorder="1" applyAlignment="1">
      <alignment/>
    </xf>
    <xf numFmtId="3" fontId="25" fillId="0" borderId="13" xfId="0" applyNumberFormat="1" applyFont="1" applyBorder="1" applyAlignment="1">
      <alignment/>
    </xf>
    <xf numFmtId="3" fontId="25" fillId="0" borderId="16" xfId="0" applyNumberFormat="1" applyFont="1" applyFill="1" applyBorder="1" applyAlignment="1">
      <alignment/>
    </xf>
    <xf numFmtId="3" fontId="25" fillId="0" borderId="20" xfId="0" applyNumberFormat="1" applyFont="1" applyFill="1" applyBorder="1" applyAlignment="1">
      <alignment/>
    </xf>
    <xf numFmtId="3" fontId="25" fillId="0" borderId="21" xfId="0" applyNumberFormat="1" applyFont="1" applyFill="1" applyBorder="1" applyAlignment="1">
      <alignment/>
    </xf>
    <xf numFmtId="3" fontId="27" fillId="0" borderId="15" xfId="0" applyNumberFormat="1" applyFont="1" applyBorder="1" applyAlignment="1">
      <alignment horizontal="right"/>
    </xf>
    <xf numFmtId="3" fontId="27" fillId="0" borderId="16" xfId="0" applyNumberFormat="1" applyFont="1" applyBorder="1" applyAlignment="1">
      <alignment horizontal="right"/>
    </xf>
    <xf numFmtId="0" fontId="22" fillId="0" borderId="13" xfId="0" applyFont="1" applyBorder="1" applyAlignment="1">
      <alignment vertical="center"/>
    </xf>
    <xf numFmtId="3" fontId="24" fillId="0" borderId="13" xfId="0" applyNumberFormat="1" applyFont="1" applyBorder="1" applyAlignment="1">
      <alignment/>
    </xf>
    <xf numFmtId="3" fontId="25" fillId="0" borderId="16" xfId="0" applyNumberFormat="1" applyFont="1" applyFill="1" applyBorder="1" applyAlignment="1">
      <alignment/>
    </xf>
    <xf numFmtId="3" fontId="25" fillId="0" borderId="16" xfId="0" applyNumberFormat="1" applyFont="1" applyBorder="1" applyAlignment="1">
      <alignment/>
    </xf>
    <xf numFmtId="49" fontId="22" fillId="0" borderId="13" xfId="0" applyNumberFormat="1" applyFont="1" applyBorder="1" applyAlignment="1">
      <alignment vertical="center" wrapText="1"/>
    </xf>
    <xf numFmtId="3" fontId="25" fillId="0" borderId="20" xfId="0" applyNumberFormat="1" applyFont="1" applyBorder="1" applyAlignment="1">
      <alignment/>
    </xf>
    <xf numFmtId="2" fontId="25" fillId="0" borderId="13" xfId="0" applyNumberFormat="1" applyFont="1" applyFill="1" applyBorder="1" applyAlignment="1">
      <alignment horizontal="left" vertical="center" wrapText="1"/>
    </xf>
    <xf numFmtId="3" fontId="25" fillId="0" borderId="16" xfId="0" applyNumberFormat="1" applyFont="1" applyFill="1" applyBorder="1" applyAlignment="1">
      <alignment/>
    </xf>
    <xf numFmtId="3" fontId="25" fillId="0" borderId="20" xfId="0" applyNumberFormat="1" applyFont="1" applyFill="1" applyBorder="1" applyAlignment="1">
      <alignment/>
    </xf>
    <xf numFmtId="3" fontId="25" fillId="33" borderId="13" xfId="0" applyNumberFormat="1" applyFont="1" applyFill="1" applyBorder="1" applyAlignment="1">
      <alignment/>
    </xf>
    <xf numFmtId="4" fontId="0" fillId="0" borderId="13" xfId="0" applyNumberFormat="1" applyBorder="1" applyAlignment="1">
      <alignment horizontal="right" vertical="center"/>
    </xf>
    <xf numFmtId="3" fontId="24" fillId="0" borderId="13" xfId="0" applyNumberFormat="1" applyFont="1" applyBorder="1" applyAlignment="1">
      <alignment/>
    </xf>
    <xf numFmtId="0" fontId="24" fillId="0" borderId="13" xfId="0" applyFont="1" applyBorder="1" applyAlignment="1">
      <alignment/>
    </xf>
    <xf numFmtId="3" fontId="22" fillId="0" borderId="16" xfId="0" applyNumberFormat="1" applyFont="1" applyFill="1" applyBorder="1" applyAlignment="1">
      <alignment/>
    </xf>
    <xf numFmtId="3" fontId="22" fillId="0" borderId="20" xfId="0" applyNumberFormat="1" applyFont="1" applyFill="1" applyBorder="1" applyAlignment="1">
      <alignment/>
    </xf>
    <xf numFmtId="3" fontId="28" fillId="0" borderId="13" xfId="0" applyNumberFormat="1" applyFont="1" applyBorder="1" applyAlignment="1">
      <alignment/>
    </xf>
    <xf numFmtId="0" fontId="25" fillId="0" borderId="13" xfId="0" applyFont="1" applyBorder="1" applyAlignment="1">
      <alignment vertical="center" wrapText="1"/>
    </xf>
    <xf numFmtId="4" fontId="0" fillId="0" borderId="13" xfId="0" applyNumberFormat="1" applyBorder="1" applyAlignment="1">
      <alignment horizontal="right"/>
    </xf>
    <xf numFmtId="3" fontId="25" fillId="0" borderId="13" xfId="0" applyNumberFormat="1" applyFont="1" applyBorder="1" applyAlignment="1">
      <alignment horizontal="right" vertical="center"/>
    </xf>
    <xf numFmtId="3" fontId="25" fillId="33" borderId="13" xfId="0" applyNumberFormat="1" applyFont="1" applyFill="1" applyBorder="1" applyAlignment="1">
      <alignment/>
    </xf>
    <xf numFmtId="0" fontId="27" fillId="36" borderId="13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right"/>
    </xf>
    <xf numFmtId="3" fontId="24" fillId="36" borderId="13" xfId="0" applyNumberFormat="1" applyFont="1" applyFill="1" applyBorder="1" applyAlignment="1">
      <alignment/>
    </xf>
    <xf numFmtId="3" fontId="24" fillId="36" borderId="16" xfId="0" applyNumberFormat="1" applyFont="1" applyFill="1" applyBorder="1" applyAlignment="1">
      <alignment/>
    </xf>
    <xf numFmtId="3" fontId="24" fillId="36" borderId="20" xfId="0" applyNumberFormat="1" applyFont="1" applyFill="1" applyBorder="1" applyAlignment="1">
      <alignment/>
    </xf>
    <xf numFmtId="3" fontId="24" fillId="36" borderId="12" xfId="0" applyNumberFormat="1" applyFont="1" applyFill="1" applyBorder="1" applyAlignment="1">
      <alignment/>
    </xf>
    <xf numFmtId="3" fontId="27" fillId="36" borderId="15" xfId="0" applyNumberFormat="1" applyFont="1" applyFill="1" applyBorder="1" applyAlignment="1">
      <alignment horizontal="right"/>
    </xf>
    <xf numFmtId="3" fontId="27" fillId="36" borderId="16" xfId="0" applyNumberFormat="1" applyFont="1" applyFill="1" applyBorder="1" applyAlignment="1">
      <alignment horizontal="right"/>
    </xf>
    <xf numFmtId="3" fontId="2" fillId="37" borderId="22" xfId="0" applyNumberFormat="1" applyFont="1" applyFill="1" applyBorder="1" applyAlignment="1">
      <alignment/>
    </xf>
    <xf numFmtId="3" fontId="9" fillId="37" borderId="23" xfId="0" applyNumberFormat="1" applyFont="1" applyFill="1" applyBorder="1" applyAlignment="1">
      <alignment horizontal="right"/>
    </xf>
    <xf numFmtId="3" fontId="10" fillId="33" borderId="15" xfId="0" applyNumberFormat="1" applyFont="1" applyFill="1" applyBorder="1" applyAlignment="1">
      <alignment horizontal="center" vertical="center"/>
    </xf>
    <xf numFmtId="3" fontId="10" fillId="0" borderId="15" xfId="0" applyNumberFormat="1" applyFont="1" applyBorder="1" applyAlignment="1">
      <alignment horizontal="right"/>
    </xf>
    <xf numFmtId="0" fontId="2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textRotation="90" wrapText="1"/>
    </xf>
    <xf numFmtId="3" fontId="8" fillId="0" borderId="0" xfId="0" applyNumberFormat="1" applyFont="1" applyBorder="1" applyAlignment="1">
      <alignment/>
    </xf>
    <xf numFmtId="3" fontId="6" fillId="0" borderId="26" xfId="0" applyNumberFormat="1" applyFont="1" applyBorder="1" applyAlignment="1">
      <alignment horizontal="center"/>
    </xf>
    <xf numFmtId="49" fontId="0" fillId="0" borderId="27" xfId="0" applyNumberFormat="1" applyBorder="1" applyAlignment="1">
      <alignment horizontal="right" vertical="center"/>
    </xf>
    <xf numFmtId="3" fontId="9" fillId="0" borderId="26" xfId="0" applyNumberFormat="1" applyFont="1" applyBorder="1" applyAlignment="1">
      <alignment horizontal="right"/>
    </xf>
    <xf numFmtId="49" fontId="2" fillId="33" borderId="28" xfId="0" applyNumberFormat="1" applyFont="1" applyFill="1" applyBorder="1" applyAlignment="1">
      <alignment horizontal="right" vertical="center"/>
    </xf>
    <xf numFmtId="3" fontId="9" fillId="33" borderId="26" xfId="0" applyNumberFormat="1" applyFont="1" applyFill="1" applyBorder="1" applyAlignment="1">
      <alignment horizontal="center" vertical="center"/>
    </xf>
    <xf numFmtId="49" fontId="2" fillId="34" borderId="28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2" fillId="33" borderId="28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4" fillId="36" borderId="28" xfId="0" applyNumberFormat="1" applyFont="1" applyFill="1" applyBorder="1" applyAlignment="1">
      <alignment horizontal="center" vertical="center" wrapText="1"/>
    </xf>
    <xf numFmtId="3" fontId="10" fillId="36" borderId="26" xfId="0" applyNumberFormat="1" applyFont="1" applyFill="1" applyBorder="1" applyAlignment="1">
      <alignment horizontal="right"/>
    </xf>
    <xf numFmtId="49" fontId="25" fillId="0" borderId="28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right"/>
    </xf>
    <xf numFmtId="3" fontId="27" fillId="36" borderId="26" xfId="0" applyNumberFormat="1" applyFont="1" applyFill="1" applyBorder="1" applyAlignment="1">
      <alignment horizontal="right"/>
    </xf>
    <xf numFmtId="0" fontId="1" fillId="37" borderId="29" xfId="0" applyFont="1" applyFill="1" applyBorder="1" applyAlignment="1">
      <alignment horizontal="center" vertical="center"/>
    </xf>
    <xf numFmtId="0" fontId="1" fillId="37" borderId="30" xfId="0" applyFont="1" applyFill="1" applyBorder="1" applyAlignment="1">
      <alignment horizontal="center" vertical="center"/>
    </xf>
    <xf numFmtId="0" fontId="0" fillId="37" borderId="30" xfId="0" applyFill="1" applyBorder="1" applyAlignment="1">
      <alignment horizontal="right"/>
    </xf>
    <xf numFmtId="3" fontId="2" fillId="37" borderId="30" xfId="0" applyNumberFormat="1" applyFont="1" applyFill="1" applyBorder="1" applyAlignment="1">
      <alignment/>
    </xf>
    <xf numFmtId="3" fontId="2" fillId="37" borderId="31" xfId="0" applyNumberFormat="1" applyFont="1" applyFill="1" applyBorder="1" applyAlignment="1">
      <alignment/>
    </xf>
    <xf numFmtId="3" fontId="2" fillId="37" borderId="32" xfId="0" applyNumberFormat="1" applyFont="1" applyFill="1" applyBorder="1" applyAlignment="1">
      <alignment/>
    </xf>
    <xf numFmtId="3" fontId="9" fillId="37" borderId="31" xfId="0" applyNumberFormat="1" applyFont="1" applyFill="1" applyBorder="1" applyAlignment="1">
      <alignment horizontal="right"/>
    </xf>
    <xf numFmtId="3" fontId="9" fillId="37" borderId="33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0" fillId="0" borderId="34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35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49" fontId="2" fillId="0" borderId="28" xfId="0" applyNumberFormat="1" applyFont="1" applyBorder="1" applyAlignment="1">
      <alignment horizontal="center" vertical="center"/>
    </xf>
    <xf numFmtId="0" fontId="31" fillId="34" borderId="13" xfId="0" applyFont="1" applyFill="1" applyBorder="1" applyAlignment="1">
      <alignment wrapText="1"/>
    </xf>
    <xf numFmtId="0" fontId="31" fillId="0" borderId="16" xfId="0" applyFont="1" applyBorder="1" applyAlignment="1">
      <alignment wrapText="1"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31" fillId="0" borderId="16" xfId="0" applyFont="1" applyBorder="1" applyAlignment="1">
      <alignment/>
    </xf>
    <xf numFmtId="0" fontId="31" fillId="34" borderId="13" xfId="0" applyFont="1" applyFill="1" applyBorder="1" applyAlignment="1">
      <alignment/>
    </xf>
    <xf numFmtId="164" fontId="31" fillId="34" borderId="13" xfId="0" applyNumberFormat="1" applyFont="1" applyFill="1" applyBorder="1" applyAlignment="1">
      <alignment wrapText="1"/>
    </xf>
    <xf numFmtId="0" fontId="0" fillId="0" borderId="16" xfId="0" applyFill="1" applyBorder="1" applyAlignment="1">
      <alignment/>
    </xf>
    <xf numFmtId="0" fontId="32" fillId="0" borderId="21" xfId="0" applyFont="1" applyBorder="1" applyAlignment="1">
      <alignment/>
    </xf>
    <xf numFmtId="0" fontId="0" fillId="0" borderId="16" xfId="0" applyBorder="1" applyAlignment="1">
      <alignment/>
    </xf>
    <xf numFmtId="0" fontId="0" fillId="0" borderId="36" xfId="0" applyBorder="1" applyAlignment="1">
      <alignment vertical="center" wrapText="1"/>
    </xf>
    <xf numFmtId="3" fontId="0" fillId="0" borderId="37" xfId="0" applyNumberFormat="1" applyBorder="1" applyAlignment="1">
      <alignment/>
    </xf>
    <xf numFmtId="0" fontId="0" fillId="0" borderId="21" xfId="0" applyFont="1" applyBorder="1" applyAlignment="1">
      <alignment/>
    </xf>
    <xf numFmtId="0" fontId="33" fillId="34" borderId="13" xfId="0" applyFont="1" applyFill="1" applyBorder="1" applyAlignment="1">
      <alignment vertical="center" wrapText="1"/>
    </xf>
    <xf numFmtId="4" fontId="33" fillId="34" borderId="16" xfId="0" applyNumberFormat="1" applyFont="1" applyFill="1" applyBorder="1" applyAlignment="1">
      <alignment horizontal="right" vertical="center"/>
    </xf>
    <xf numFmtId="0" fontId="33" fillId="0" borderId="13" xfId="0" applyFont="1" applyBorder="1" applyAlignment="1">
      <alignment vertical="center" wrapText="1"/>
    </xf>
    <xf numFmtId="4" fontId="33" fillId="0" borderId="16" xfId="0" applyNumberFormat="1" applyFont="1" applyBorder="1" applyAlignment="1">
      <alignment horizontal="right" vertical="center" wrapText="1"/>
    </xf>
    <xf numFmtId="4" fontId="33" fillId="0" borderId="38" xfId="0" applyNumberFormat="1" applyFont="1" applyBorder="1" applyAlignment="1">
      <alignment horizontal="right" vertical="center" wrapText="1"/>
    </xf>
    <xf numFmtId="49" fontId="2" fillId="0" borderId="39" xfId="0" applyNumberFormat="1" applyFont="1" applyBorder="1" applyAlignment="1">
      <alignment horizontal="center" vertical="center"/>
    </xf>
    <xf numFmtId="0" fontId="33" fillId="0" borderId="40" xfId="0" applyFont="1" applyBorder="1" applyAlignment="1">
      <alignment vertical="center" wrapText="1"/>
    </xf>
    <xf numFmtId="0" fontId="0" fillId="0" borderId="0" xfId="0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41" xfId="0" applyNumberFormat="1" applyBorder="1" applyAlignment="1">
      <alignment/>
    </xf>
    <xf numFmtId="0" fontId="0" fillId="0" borderId="42" xfId="0" applyBorder="1" applyAlignment="1">
      <alignment/>
    </xf>
    <xf numFmtId="0" fontId="2" fillId="0" borderId="43" xfId="0" applyFont="1" applyBorder="1" applyAlignment="1">
      <alignment horizontal="center" vertical="center"/>
    </xf>
    <xf numFmtId="0" fontId="30" fillId="36" borderId="44" xfId="0" applyFont="1" applyFill="1" applyBorder="1" applyAlignment="1">
      <alignment wrapText="1"/>
    </xf>
    <xf numFmtId="0" fontId="0" fillId="36" borderId="45" xfId="0" applyFont="1" applyFill="1" applyBorder="1" applyAlignment="1">
      <alignment/>
    </xf>
    <xf numFmtId="3" fontId="2" fillId="36" borderId="10" xfId="0" applyNumberFormat="1" applyFont="1" applyFill="1" applyBorder="1" applyAlignment="1">
      <alignment/>
    </xf>
    <xf numFmtId="3" fontId="2" fillId="36" borderId="46" xfId="0" applyNumberFormat="1" applyFont="1" applyFill="1" applyBorder="1" applyAlignment="1">
      <alignment/>
    </xf>
    <xf numFmtId="3" fontId="2" fillId="36" borderId="11" xfId="0" applyNumberFormat="1" applyFont="1" applyFill="1" applyBorder="1" applyAlignment="1">
      <alignment/>
    </xf>
    <xf numFmtId="49" fontId="2" fillId="0" borderId="27" xfId="0" applyNumberFormat="1" applyFont="1" applyBorder="1" applyAlignment="1">
      <alignment horizontal="center" vertical="center"/>
    </xf>
    <xf numFmtId="0" fontId="31" fillId="34" borderId="17" xfId="0" applyFont="1" applyFill="1" applyBorder="1" applyAlignment="1">
      <alignment wrapText="1"/>
    </xf>
    <xf numFmtId="0" fontId="31" fillId="0" borderId="14" xfId="0" applyFont="1" applyBorder="1" applyAlignment="1">
      <alignment wrapText="1"/>
    </xf>
    <xf numFmtId="3" fontId="0" fillId="0" borderId="18" xfId="0" applyNumberFormat="1" applyBorder="1" applyAlignment="1">
      <alignment/>
    </xf>
    <xf numFmtId="0" fontId="0" fillId="0" borderId="47" xfId="0" applyBorder="1" applyAlignment="1">
      <alignment/>
    </xf>
    <xf numFmtId="3" fontId="0" fillId="0" borderId="48" xfId="0" applyNumberFormat="1" applyBorder="1" applyAlignment="1">
      <alignment/>
    </xf>
    <xf numFmtId="0" fontId="30" fillId="0" borderId="43" xfId="0" applyFont="1" applyBorder="1" applyAlignment="1">
      <alignment horizontal="center" vertical="center" textRotation="90" wrapText="1"/>
    </xf>
    <xf numFmtId="0" fontId="30" fillId="0" borderId="44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46" xfId="0" applyFont="1" applyBorder="1" applyAlignment="1">
      <alignment horizontal="center" wrapText="1"/>
    </xf>
    <xf numFmtId="3" fontId="0" fillId="0" borderId="14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2" fillId="36" borderId="45" xfId="0" applyNumberFormat="1" applyFont="1" applyFill="1" applyBorder="1" applyAlignment="1">
      <alignment/>
    </xf>
    <xf numFmtId="0" fontId="31" fillId="0" borderId="38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4" xfId="0" applyBorder="1" applyAlignment="1">
      <alignment vertical="center"/>
    </xf>
    <xf numFmtId="2" fontId="33" fillId="0" borderId="38" xfId="0" applyNumberFormat="1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14" xfId="0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A1">
      <selection activeCell="U1" sqref="U1"/>
    </sheetView>
  </sheetViews>
  <sheetFormatPr defaultColWidth="9.140625" defaultRowHeight="12.75"/>
  <cols>
    <col min="1" max="1" width="4.7109375" style="1" customWidth="1"/>
    <col min="2" max="2" width="48.8515625" style="0" customWidth="1"/>
    <col min="3" max="3" width="7.28125" style="2" bestFit="1" customWidth="1"/>
    <col min="4" max="4" width="12.7109375" style="0" hidden="1" customWidth="1"/>
    <col min="5" max="5" width="5.7109375" style="0" hidden="1" customWidth="1"/>
    <col min="6" max="6" width="8.140625" style="0" hidden="1" customWidth="1"/>
    <col min="7" max="7" width="5.7109375" style="0" hidden="1" customWidth="1"/>
    <col min="8" max="8" width="8.140625" style="0" hidden="1" customWidth="1"/>
    <col min="9" max="9" width="3.28125" style="3" hidden="1" customWidth="1"/>
    <col min="10" max="11" width="11.28125" style="3" hidden="1" customWidth="1"/>
    <col min="12" max="12" width="6.421875" style="0" hidden="1" customWidth="1"/>
    <col min="13" max="13" width="13.28125" style="0" hidden="1" customWidth="1"/>
    <col min="14" max="14" width="12.7109375" style="0" hidden="1" customWidth="1"/>
    <col min="15" max="16" width="11.28125" style="3" hidden="1" customWidth="1"/>
    <col min="17" max="17" width="11.28125" style="3" bestFit="1" customWidth="1"/>
    <col min="18" max="19" width="11.28125" style="3" customWidth="1"/>
  </cols>
  <sheetData>
    <row r="1" spans="1:19" ht="58.5" customHeight="1" thickBot="1">
      <c r="A1" s="4" t="s">
        <v>0</v>
      </c>
      <c r="B1" s="5" t="s">
        <v>1</v>
      </c>
      <c r="C1" s="212" t="s">
        <v>2</v>
      </c>
      <c r="D1" s="213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7" t="s">
        <v>8</v>
      </c>
      <c r="J1" s="214" t="s">
        <v>9</v>
      </c>
      <c r="K1" s="213" t="s">
        <v>10</v>
      </c>
      <c r="L1" s="185" t="s">
        <v>11</v>
      </c>
      <c r="M1" s="186" t="s">
        <v>12</v>
      </c>
      <c r="N1" s="186" t="s">
        <v>13</v>
      </c>
      <c r="O1" s="215"/>
      <c r="P1" s="216" t="s">
        <v>14</v>
      </c>
      <c r="Q1" s="217" t="s">
        <v>68</v>
      </c>
      <c r="R1" s="9" t="s">
        <v>15</v>
      </c>
      <c r="S1" s="218" t="s">
        <v>117</v>
      </c>
    </row>
    <row r="2" spans="1:19" s="20" customFormat="1" ht="12.75" thickBot="1">
      <c r="A2" s="10" t="s">
        <v>16</v>
      </c>
      <c r="B2" s="11">
        <v>1</v>
      </c>
      <c r="C2" s="10">
        <v>2</v>
      </c>
      <c r="D2" s="12">
        <v>3</v>
      </c>
      <c r="E2" s="13"/>
      <c r="F2" s="13"/>
      <c r="G2" s="13"/>
      <c r="H2" s="13"/>
      <c r="I2" s="14"/>
      <c r="J2" s="8">
        <v>4</v>
      </c>
      <c r="K2" s="12">
        <v>5</v>
      </c>
      <c r="L2" s="15"/>
      <c r="M2" s="16"/>
      <c r="N2" s="16"/>
      <c r="O2" s="187"/>
      <c r="P2" s="17">
        <v>6</v>
      </c>
      <c r="Q2" s="18">
        <v>3</v>
      </c>
      <c r="R2" s="19">
        <v>4</v>
      </c>
      <c r="S2" s="188">
        <v>5</v>
      </c>
    </row>
    <row r="3" spans="1:19" ht="15">
      <c r="A3" s="189"/>
      <c r="B3" s="21" t="s">
        <v>17</v>
      </c>
      <c r="C3" s="22"/>
      <c r="D3" s="23">
        <f>D35</f>
        <v>27051902.222</v>
      </c>
      <c r="E3" s="23" t="e">
        <f aca="true" t="shared" si="0" ref="E3:R3">E35</f>
        <v>#REF!</v>
      </c>
      <c r="F3" s="23" t="e">
        <f t="shared" si="0"/>
        <v>#REF!</v>
      </c>
      <c r="G3" s="23" t="e">
        <f t="shared" si="0"/>
        <v>#REF!</v>
      </c>
      <c r="H3" s="23" t="e">
        <f t="shared" si="0"/>
        <v>#REF!</v>
      </c>
      <c r="I3" s="23" t="e">
        <f t="shared" si="0"/>
        <v>#REF!</v>
      </c>
      <c r="J3" s="24">
        <f t="shared" si="0"/>
        <v>9899098.14</v>
      </c>
      <c r="K3" s="25">
        <f t="shared" si="0"/>
        <v>36951000.361999996</v>
      </c>
      <c r="L3" s="26" t="e">
        <f t="shared" si="0"/>
        <v>#REF!</v>
      </c>
      <c r="M3" s="27" t="e">
        <f t="shared" si="0"/>
        <v>#REF!</v>
      </c>
      <c r="N3" s="27" t="e">
        <f t="shared" si="0"/>
        <v>#REF!</v>
      </c>
      <c r="O3" s="27" t="e">
        <f t="shared" si="0"/>
        <v>#REF!</v>
      </c>
      <c r="P3" s="24">
        <f t="shared" si="0"/>
        <v>13102000</v>
      </c>
      <c r="Q3" s="28">
        <f>K3+P3</f>
        <v>50053000.361999996</v>
      </c>
      <c r="R3" s="28">
        <f t="shared" si="0"/>
        <v>7300000</v>
      </c>
      <c r="S3" s="190">
        <f>Q3+R3</f>
        <v>57353000.361999996</v>
      </c>
    </row>
    <row r="4" spans="1:19" ht="30">
      <c r="A4" s="191" t="s">
        <v>18</v>
      </c>
      <c r="B4" s="29" t="s">
        <v>19</v>
      </c>
      <c r="C4" s="30"/>
      <c r="D4" s="31">
        <f aca="true" t="shared" si="1" ref="D4:O4">D5+D6+D8+D10</f>
        <v>210000</v>
      </c>
      <c r="E4" s="32">
        <f t="shared" si="1"/>
        <v>0</v>
      </c>
      <c r="F4" s="32">
        <f t="shared" si="1"/>
        <v>0</v>
      </c>
      <c r="G4" s="32">
        <f t="shared" si="1"/>
        <v>0</v>
      </c>
      <c r="H4" s="32">
        <f t="shared" si="1"/>
        <v>0</v>
      </c>
      <c r="I4" s="32">
        <f t="shared" si="1"/>
        <v>0</v>
      </c>
      <c r="J4" s="33">
        <f t="shared" si="1"/>
        <v>127000</v>
      </c>
      <c r="K4" s="34">
        <f t="shared" si="1"/>
        <v>337000</v>
      </c>
      <c r="L4" s="35">
        <f t="shared" si="1"/>
        <v>0</v>
      </c>
      <c r="M4" s="32">
        <f t="shared" si="1"/>
        <v>0</v>
      </c>
      <c r="N4" s="32">
        <f t="shared" si="1"/>
        <v>0</v>
      </c>
      <c r="O4" s="32">
        <f t="shared" si="1"/>
        <v>0</v>
      </c>
      <c r="P4" s="36">
        <f>P5+P6+P7+P8+P10</f>
        <v>0</v>
      </c>
      <c r="Q4" s="183">
        <f aca="true" t="shared" si="2" ref="Q4:Q35">K4+P4</f>
        <v>337000</v>
      </c>
      <c r="R4" s="36">
        <f>R5+R6+R7+R8+R10</f>
        <v>0</v>
      </c>
      <c r="S4" s="192">
        <f>Q4+R4</f>
        <v>337000</v>
      </c>
    </row>
    <row r="5" spans="1:19" ht="15">
      <c r="A5" s="193">
        <v>1</v>
      </c>
      <c r="B5" s="37" t="s">
        <v>20</v>
      </c>
      <c r="C5" s="38"/>
      <c r="D5" s="39">
        <v>80000</v>
      </c>
      <c r="E5" s="39"/>
      <c r="F5" s="39"/>
      <c r="G5" s="39"/>
      <c r="H5" s="39"/>
      <c r="I5" s="39"/>
      <c r="J5" s="40">
        <v>0</v>
      </c>
      <c r="K5" s="41">
        <f>D5+J5</f>
        <v>80000</v>
      </c>
      <c r="L5" s="42"/>
      <c r="M5" s="43"/>
      <c r="N5" s="194"/>
      <c r="O5" s="195"/>
      <c r="P5" s="44">
        <v>0</v>
      </c>
      <c r="Q5" s="184">
        <f t="shared" si="2"/>
        <v>80000</v>
      </c>
      <c r="R5" s="45"/>
      <c r="S5" s="190">
        <f>Q5+R5</f>
        <v>80000</v>
      </c>
    </row>
    <row r="6" spans="1:19" ht="30">
      <c r="A6" s="193">
        <v>2</v>
      </c>
      <c r="B6" s="46" t="s">
        <v>21</v>
      </c>
      <c r="C6" s="38"/>
      <c r="D6" s="39">
        <v>0</v>
      </c>
      <c r="E6" s="39"/>
      <c r="F6" s="39"/>
      <c r="G6" s="39"/>
      <c r="H6" s="39"/>
      <c r="I6" s="39"/>
      <c r="J6" s="40">
        <v>127000</v>
      </c>
      <c r="K6" s="41">
        <f>D6+J6</f>
        <v>127000</v>
      </c>
      <c r="L6" s="42"/>
      <c r="M6" s="43"/>
      <c r="N6" s="194"/>
      <c r="O6" s="195"/>
      <c r="P6" s="47">
        <v>-93000</v>
      </c>
      <c r="Q6" s="184">
        <f t="shared" si="2"/>
        <v>34000</v>
      </c>
      <c r="R6" s="45"/>
      <c r="S6" s="190">
        <f aca="true" t="shared" si="3" ref="S6:S35">Q6+R6</f>
        <v>34000</v>
      </c>
    </row>
    <row r="7" spans="1:19" ht="30">
      <c r="A7" s="193">
        <v>3</v>
      </c>
      <c r="B7" s="46" t="s">
        <v>22</v>
      </c>
      <c r="C7" s="38"/>
      <c r="D7" s="39"/>
      <c r="E7" s="39"/>
      <c r="F7" s="39"/>
      <c r="G7" s="39"/>
      <c r="H7" s="39"/>
      <c r="I7" s="39"/>
      <c r="J7" s="40"/>
      <c r="K7" s="41"/>
      <c r="L7" s="42"/>
      <c r="M7" s="43"/>
      <c r="N7" s="194"/>
      <c r="O7" s="195"/>
      <c r="P7" s="48">
        <v>80000</v>
      </c>
      <c r="Q7" s="184">
        <f t="shared" si="2"/>
        <v>80000</v>
      </c>
      <c r="R7" s="45"/>
      <c r="S7" s="190">
        <f t="shared" si="3"/>
        <v>80000</v>
      </c>
    </row>
    <row r="8" spans="1:19" ht="15">
      <c r="A8" s="193" t="s">
        <v>23</v>
      </c>
      <c r="B8" s="37" t="s">
        <v>24</v>
      </c>
      <c r="C8" s="38"/>
      <c r="D8" s="39">
        <f>50000+D9</f>
        <v>50000</v>
      </c>
      <c r="E8" s="39"/>
      <c r="F8" s="39"/>
      <c r="G8" s="39"/>
      <c r="H8" s="39"/>
      <c r="I8" s="39"/>
      <c r="J8" s="40">
        <v>0</v>
      </c>
      <c r="K8" s="41">
        <f>D8+J8+K9</f>
        <v>50000</v>
      </c>
      <c r="L8" s="42"/>
      <c r="M8" s="43"/>
      <c r="N8" s="194"/>
      <c r="O8" s="195"/>
      <c r="P8" s="47">
        <f>P9</f>
        <v>13000</v>
      </c>
      <c r="Q8" s="184">
        <f t="shared" si="2"/>
        <v>63000</v>
      </c>
      <c r="R8" s="45">
        <f>R9</f>
        <v>0</v>
      </c>
      <c r="S8" s="190">
        <f t="shared" si="3"/>
        <v>63000</v>
      </c>
    </row>
    <row r="9" spans="1:19" ht="28.5">
      <c r="A9" s="193" t="s">
        <v>25</v>
      </c>
      <c r="B9" s="49" t="s">
        <v>26</v>
      </c>
      <c r="C9" s="50"/>
      <c r="D9" s="196"/>
      <c r="E9" s="51"/>
      <c r="F9" s="51"/>
      <c r="G9" s="51"/>
      <c r="H9" s="51"/>
      <c r="I9" s="51"/>
      <c r="J9" s="52"/>
      <c r="K9" s="53"/>
      <c r="L9" s="54"/>
      <c r="M9" s="55"/>
      <c r="N9" s="196"/>
      <c r="O9" s="104"/>
      <c r="P9" s="52">
        <v>13000</v>
      </c>
      <c r="Q9" s="184">
        <f t="shared" si="2"/>
        <v>13000</v>
      </c>
      <c r="R9" s="45"/>
      <c r="S9" s="190">
        <f t="shared" si="3"/>
        <v>13000</v>
      </c>
    </row>
    <row r="10" spans="1:19" ht="15">
      <c r="A10" s="193" t="s">
        <v>27</v>
      </c>
      <c r="B10" s="56" t="s">
        <v>28</v>
      </c>
      <c r="C10" s="50"/>
      <c r="D10" s="51">
        <v>80000</v>
      </c>
      <c r="E10" s="51"/>
      <c r="F10" s="51"/>
      <c r="G10" s="51"/>
      <c r="H10" s="51"/>
      <c r="I10" s="51"/>
      <c r="J10" s="52">
        <v>0</v>
      </c>
      <c r="K10" s="53">
        <f>D10+J10</f>
        <v>80000</v>
      </c>
      <c r="L10" s="54"/>
      <c r="M10" s="55"/>
      <c r="N10" s="196"/>
      <c r="O10" s="104"/>
      <c r="P10" s="57">
        <v>0</v>
      </c>
      <c r="Q10" s="184">
        <f t="shared" si="2"/>
        <v>80000</v>
      </c>
      <c r="R10" s="45"/>
      <c r="S10" s="190">
        <f t="shared" si="3"/>
        <v>80000</v>
      </c>
    </row>
    <row r="11" spans="1:19" ht="30">
      <c r="A11" s="197" t="s">
        <v>29</v>
      </c>
      <c r="B11" s="29" t="s">
        <v>30</v>
      </c>
      <c r="C11" s="30">
        <f aca="true" t="shared" si="4" ref="C11:R11">C12+C19</f>
        <v>28.002000000000002</v>
      </c>
      <c r="D11" s="31">
        <f t="shared" si="4"/>
        <v>8837632.222</v>
      </c>
      <c r="E11" s="58">
        <f t="shared" si="4"/>
        <v>0</v>
      </c>
      <c r="F11" s="58">
        <f t="shared" si="4"/>
        <v>0</v>
      </c>
      <c r="G11" s="58">
        <f t="shared" si="4"/>
        <v>0</v>
      </c>
      <c r="H11" s="58">
        <f t="shared" si="4"/>
        <v>0</v>
      </c>
      <c r="I11" s="58">
        <f t="shared" si="4"/>
        <v>0</v>
      </c>
      <c r="J11" s="59">
        <f t="shared" si="4"/>
        <v>2193367.76</v>
      </c>
      <c r="K11" s="60">
        <f t="shared" si="4"/>
        <v>11030999.981999999</v>
      </c>
      <c r="L11" s="61">
        <f t="shared" si="4"/>
        <v>0</v>
      </c>
      <c r="M11" s="62">
        <f t="shared" si="4"/>
        <v>0</v>
      </c>
      <c r="N11" s="62">
        <f t="shared" si="4"/>
        <v>5973653</v>
      </c>
      <c r="O11" s="59">
        <f t="shared" si="4"/>
        <v>4601248.86</v>
      </c>
      <c r="P11" s="63">
        <f t="shared" si="4"/>
        <v>1544000</v>
      </c>
      <c r="Q11" s="183">
        <f t="shared" si="2"/>
        <v>12574999.981999999</v>
      </c>
      <c r="R11" s="64">
        <f t="shared" si="4"/>
        <v>700000</v>
      </c>
      <c r="S11" s="192">
        <f t="shared" si="3"/>
        <v>13274999.981999999</v>
      </c>
    </row>
    <row r="12" spans="1:19" ht="15">
      <c r="A12" s="198">
        <v>1</v>
      </c>
      <c r="B12" s="67" t="s">
        <v>31</v>
      </c>
      <c r="C12" s="68">
        <f>C13+C14+C18</f>
        <v>28.002000000000002</v>
      </c>
      <c r="D12" s="69">
        <f>D13+D14+D18</f>
        <v>6425616.362</v>
      </c>
      <c r="E12" s="70"/>
      <c r="F12" s="70"/>
      <c r="G12" s="70"/>
      <c r="H12" s="71"/>
      <c r="I12" s="71"/>
      <c r="J12" s="72">
        <f aca="true" t="shared" si="5" ref="J12:R12">J13+J14+J18</f>
        <v>1605383.62</v>
      </c>
      <c r="K12" s="73">
        <f t="shared" si="5"/>
        <v>8030999.981999999</v>
      </c>
      <c r="L12" s="74">
        <f t="shared" si="5"/>
        <v>0</v>
      </c>
      <c r="M12" s="75">
        <f t="shared" si="5"/>
        <v>0</v>
      </c>
      <c r="N12" s="75">
        <f t="shared" si="5"/>
        <v>2973653</v>
      </c>
      <c r="O12" s="76">
        <f t="shared" si="5"/>
        <v>2189233</v>
      </c>
      <c r="P12" s="72">
        <f t="shared" si="5"/>
        <v>1544000</v>
      </c>
      <c r="Q12" s="184">
        <f t="shared" si="2"/>
        <v>9574999.981999999</v>
      </c>
      <c r="R12" s="45">
        <f t="shared" si="5"/>
        <v>700000</v>
      </c>
      <c r="S12" s="190">
        <f t="shared" si="3"/>
        <v>10274999.981999999</v>
      </c>
    </row>
    <row r="13" spans="1:19" ht="15">
      <c r="A13" s="198">
        <v>2</v>
      </c>
      <c r="B13" s="77" t="s">
        <v>32</v>
      </c>
      <c r="C13" s="78">
        <v>23.87</v>
      </c>
      <c r="D13" s="79">
        <f>4000000-306</f>
        <v>3999694</v>
      </c>
      <c r="E13" s="80"/>
      <c r="F13" s="80"/>
      <c r="G13" s="80"/>
      <c r="H13" s="80"/>
      <c r="I13" s="66"/>
      <c r="J13" s="81">
        <v>555305.55</v>
      </c>
      <c r="K13" s="82">
        <f>D13+J13</f>
        <v>4554999.55</v>
      </c>
      <c r="L13" s="54"/>
      <c r="M13" s="55"/>
      <c r="N13" s="196"/>
      <c r="O13" s="104"/>
      <c r="P13" s="83">
        <v>1310000</v>
      </c>
      <c r="Q13" s="184">
        <f t="shared" si="2"/>
        <v>5864999.55</v>
      </c>
      <c r="R13" s="45">
        <v>700000</v>
      </c>
      <c r="S13" s="190">
        <f t="shared" si="3"/>
        <v>6564999.55</v>
      </c>
    </row>
    <row r="14" spans="1:19" ht="15">
      <c r="A14" s="198">
        <v>3</v>
      </c>
      <c r="B14" s="84" t="s">
        <v>33</v>
      </c>
      <c r="C14" s="85">
        <f>C15</f>
        <v>4.132</v>
      </c>
      <c r="D14" s="79">
        <f>D15+D16+D17</f>
        <v>237341.752</v>
      </c>
      <c r="E14" s="80"/>
      <c r="F14" s="80"/>
      <c r="G14" s="80"/>
      <c r="H14" s="80"/>
      <c r="I14" s="80"/>
      <c r="J14" s="81">
        <f aca="true" t="shared" si="6" ref="J14:O14">J15</f>
        <v>265658.07</v>
      </c>
      <c r="K14" s="82">
        <f t="shared" si="6"/>
        <v>502999.82200000004</v>
      </c>
      <c r="L14" s="86">
        <f t="shared" si="6"/>
        <v>0</v>
      </c>
      <c r="M14" s="87">
        <f t="shared" si="6"/>
        <v>0</v>
      </c>
      <c r="N14" s="87">
        <f t="shared" si="6"/>
        <v>0</v>
      </c>
      <c r="O14" s="81">
        <f t="shared" si="6"/>
        <v>0</v>
      </c>
      <c r="P14" s="88">
        <f>P15+P16+P17</f>
        <v>234000</v>
      </c>
      <c r="Q14" s="184">
        <f t="shared" si="2"/>
        <v>736999.822</v>
      </c>
      <c r="R14" s="45">
        <f>R15+R16+R17</f>
        <v>0</v>
      </c>
      <c r="S14" s="190">
        <f t="shared" si="3"/>
        <v>736999.822</v>
      </c>
    </row>
    <row r="15" spans="1:19" ht="28.5">
      <c r="A15" s="198" t="s">
        <v>34</v>
      </c>
      <c r="B15" s="89" t="s">
        <v>35</v>
      </c>
      <c r="C15" s="90">
        <v>4.132</v>
      </c>
      <c r="D15" s="51">
        <f>237734.752-393</f>
        <v>237341.752</v>
      </c>
      <c r="E15" s="66"/>
      <c r="F15" s="66"/>
      <c r="G15" s="66"/>
      <c r="H15" s="66"/>
      <c r="I15" s="66"/>
      <c r="J15" s="91">
        <f>77129.93+96008.71+92519.43</f>
        <v>265658.07</v>
      </c>
      <c r="K15" s="92">
        <f>D15+J15</f>
        <v>502999.82200000004</v>
      </c>
      <c r="L15" s="54"/>
      <c r="M15" s="55"/>
      <c r="N15" s="196"/>
      <c r="O15" s="104"/>
      <c r="P15" s="57">
        <v>0</v>
      </c>
      <c r="Q15" s="184">
        <f t="shared" si="2"/>
        <v>502999.82200000004</v>
      </c>
      <c r="R15" s="45"/>
      <c r="S15" s="190">
        <f t="shared" si="3"/>
        <v>502999.82200000004</v>
      </c>
    </row>
    <row r="16" spans="1:19" ht="28.5">
      <c r="A16" s="198" t="s">
        <v>36</v>
      </c>
      <c r="B16" s="49" t="s">
        <v>37</v>
      </c>
      <c r="C16" s="90">
        <v>2</v>
      </c>
      <c r="D16" s="51"/>
      <c r="E16" s="66"/>
      <c r="F16" s="66"/>
      <c r="G16" s="66"/>
      <c r="H16" s="66"/>
      <c r="I16" s="66"/>
      <c r="J16" s="91"/>
      <c r="K16" s="92"/>
      <c r="L16" s="54"/>
      <c r="M16" s="55"/>
      <c r="N16" s="196"/>
      <c r="O16" s="104"/>
      <c r="P16" s="52">
        <v>115000</v>
      </c>
      <c r="Q16" s="184">
        <f t="shared" si="2"/>
        <v>115000</v>
      </c>
      <c r="R16" s="45"/>
      <c r="S16" s="190">
        <f t="shared" si="3"/>
        <v>115000</v>
      </c>
    </row>
    <row r="17" spans="1:19" ht="28.5">
      <c r="A17" s="198" t="s">
        <v>38</v>
      </c>
      <c r="B17" s="49" t="s">
        <v>39</v>
      </c>
      <c r="C17" s="90">
        <v>2.07</v>
      </c>
      <c r="D17" s="51"/>
      <c r="E17" s="66"/>
      <c r="F17" s="66"/>
      <c r="G17" s="66"/>
      <c r="H17" s="66"/>
      <c r="I17" s="66"/>
      <c r="J17" s="91"/>
      <c r="K17" s="92"/>
      <c r="L17" s="54"/>
      <c r="M17" s="55"/>
      <c r="N17" s="196"/>
      <c r="O17" s="104"/>
      <c r="P17" s="52">
        <v>119000</v>
      </c>
      <c r="Q17" s="184">
        <f t="shared" si="2"/>
        <v>119000</v>
      </c>
      <c r="R17" s="45"/>
      <c r="S17" s="190">
        <f t="shared" si="3"/>
        <v>119000</v>
      </c>
    </row>
    <row r="18" spans="1:19" ht="15">
      <c r="A18" s="198" t="s">
        <v>23</v>
      </c>
      <c r="B18" s="93" t="s">
        <v>40</v>
      </c>
      <c r="C18" s="94"/>
      <c r="D18" s="79">
        <f>2189233-652.39</f>
        <v>2188580.61</v>
      </c>
      <c r="E18" s="66"/>
      <c r="F18" s="66"/>
      <c r="G18" s="80"/>
      <c r="H18" s="66"/>
      <c r="I18" s="79"/>
      <c r="J18" s="81">
        <v>784420</v>
      </c>
      <c r="K18" s="82">
        <f>D18+J18</f>
        <v>2973000.61</v>
      </c>
      <c r="L18" s="54"/>
      <c r="M18" s="55"/>
      <c r="N18" s="79">
        <v>2973653</v>
      </c>
      <c r="O18" s="104">
        <f>N18-J18</f>
        <v>2189233</v>
      </c>
      <c r="P18" s="88">
        <v>0</v>
      </c>
      <c r="Q18" s="184">
        <f t="shared" si="2"/>
        <v>2973000.61</v>
      </c>
      <c r="R18" s="45"/>
      <c r="S18" s="190">
        <f t="shared" si="3"/>
        <v>2973000.61</v>
      </c>
    </row>
    <row r="19" spans="1:19" ht="15">
      <c r="A19" s="198" t="s">
        <v>27</v>
      </c>
      <c r="B19" s="95" t="s">
        <v>41</v>
      </c>
      <c r="C19" s="96"/>
      <c r="D19" s="69">
        <v>2412015.86</v>
      </c>
      <c r="E19" s="71"/>
      <c r="F19" s="71"/>
      <c r="G19" s="70"/>
      <c r="H19" s="97"/>
      <c r="I19" s="98"/>
      <c r="J19" s="72">
        <f>101603.12+113101.64+74240.04+40575.48+88897.58+88276.84+81289.44</f>
        <v>587984.1399999999</v>
      </c>
      <c r="K19" s="73">
        <f>D19+J19</f>
        <v>3000000</v>
      </c>
      <c r="L19" s="54"/>
      <c r="M19" s="55"/>
      <c r="N19" s="69">
        <v>3000000</v>
      </c>
      <c r="O19" s="104">
        <f>N19-J19</f>
        <v>2412015.8600000003</v>
      </c>
      <c r="P19" s="72">
        <v>0</v>
      </c>
      <c r="Q19" s="184">
        <f t="shared" si="2"/>
        <v>3000000</v>
      </c>
      <c r="R19" s="45"/>
      <c r="S19" s="190">
        <f t="shared" si="3"/>
        <v>3000000</v>
      </c>
    </row>
    <row r="20" spans="1:19" ht="30">
      <c r="A20" s="197" t="s">
        <v>42</v>
      </c>
      <c r="B20" s="29" t="s">
        <v>43</v>
      </c>
      <c r="C20" s="30">
        <f>C21</f>
        <v>125.146</v>
      </c>
      <c r="D20" s="31">
        <f aca="true" t="shared" si="7" ref="D20:R20">D21+D22</f>
        <v>16019750</v>
      </c>
      <c r="E20" s="58" t="e">
        <f t="shared" si="7"/>
        <v>#REF!</v>
      </c>
      <c r="F20" s="58" t="e">
        <f t="shared" si="7"/>
        <v>#REF!</v>
      </c>
      <c r="G20" s="58" t="e">
        <f t="shared" si="7"/>
        <v>#REF!</v>
      </c>
      <c r="H20" s="58" t="e">
        <f t="shared" si="7"/>
        <v>#REF!</v>
      </c>
      <c r="I20" s="58" t="e">
        <f t="shared" si="7"/>
        <v>#REF!</v>
      </c>
      <c r="J20" s="99">
        <f t="shared" si="7"/>
        <v>2191250.38</v>
      </c>
      <c r="K20" s="100">
        <f t="shared" si="7"/>
        <v>18211000.38</v>
      </c>
      <c r="L20" s="101" t="e">
        <f t="shared" si="7"/>
        <v>#REF!</v>
      </c>
      <c r="M20" s="102" t="e">
        <f t="shared" si="7"/>
        <v>#REF!</v>
      </c>
      <c r="N20" s="102" t="e">
        <f t="shared" si="7"/>
        <v>#REF!</v>
      </c>
      <c r="O20" s="99" t="e">
        <f t="shared" si="7"/>
        <v>#REF!</v>
      </c>
      <c r="P20" s="63">
        <f t="shared" si="7"/>
        <v>11727000</v>
      </c>
      <c r="Q20" s="183">
        <f t="shared" si="2"/>
        <v>29938000.38</v>
      </c>
      <c r="R20" s="103">
        <f t="shared" si="7"/>
        <v>6600000</v>
      </c>
      <c r="S20" s="192">
        <f t="shared" si="3"/>
        <v>36538000.379999995</v>
      </c>
    </row>
    <row r="21" spans="1:19" ht="15">
      <c r="A21" s="198" t="s">
        <v>44</v>
      </c>
      <c r="B21" s="105" t="s">
        <v>45</v>
      </c>
      <c r="C21" s="106">
        <f>60.479+46.587+18.08</f>
        <v>125.146</v>
      </c>
      <c r="D21" s="107">
        <v>15119750</v>
      </c>
      <c r="E21" s="70" t="e">
        <f>#REF!+#REF!+#REF!+#REF!</f>
        <v>#REF!</v>
      </c>
      <c r="F21" s="70" t="e">
        <f>#REF!+#REF!+#REF!+#REF!</f>
        <v>#REF!</v>
      </c>
      <c r="G21" s="70" t="e">
        <f>#REF!+#REF!+#REF!+#REF!</f>
        <v>#REF!</v>
      </c>
      <c r="H21" s="70" t="e">
        <f>#REF!+#REF!+#REF!+#REF!</f>
        <v>#REF!</v>
      </c>
      <c r="I21" s="70" t="e">
        <f>#REF!+#REF!+#REF!+#REF!</f>
        <v>#REF!</v>
      </c>
      <c r="J21" s="108">
        <f>176192.23+1047482.96+892854.19+721</f>
        <v>2117250.38</v>
      </c>
      <c r="K21" s="109">
        <f>D21+J21</f>
        <v>17237000.38</v>
      </c>
      <c r="L21" s="110" t="e">
        <f>#REF!</f>
        <v>#REF!</v>
      </c>
      <c r="M21" s="111" t="e">
        <f>#REF!</f>
        <v>#REF!</v>
      </c>
      <c r="N21" s="111" t="e">
        <f>#REF!</f>
        <v>#REF!</v>
      </c>
      <c r="O21" s="112" t="e">
        <f>#REF!</f>
        <v>#REF!</v>
      </c>
      <c r="P21" s="113">
        <f>11647000+80000</f>
        <v>11727000</v>
      </c>
      <c r="Q21" s="184">
        <f t="shared" si="2"/>
        <v>28964000.38</v>
      </c>
      <c r="R21" s="45">
        <v>6600000</v>
      </c>
      <c r="S21" s="190">
        <f t="shared" si="3"/>
        <v>35564000.379999995</v>
      </c>
    </row>
    <row r="22" spans="1:19" ht="15">
      <c r="A22" s="198" t="s">
        <v>46</v>
      </c>
      <c r="B22" s="95" t="s">
        <v>47</v>
      </c>
      <c r="C22" s="96"/>
      <c r="D22" s="69">
        <f>D23</f>
        <v>900000</v>
      </c>
      <c r="E22" s="69">
        <f aca="true" t="shared" si="8" ref="E22:J22">E23</f>
        <v>0</v>
      </c>
      <c r="F22" s="69">
        <f t="shared" si="8"/>
        <v>0</v>
      </c>
      <c r="G22" s="69">
        <f t="shared" si="8"/>
        <v>0</v>
      </c>
      <c r="H22" s="69">
        <f t="shared" si="8"/>
        <v>0</v>
      </c>
      <c r="I22" s="69">
        <f t="shared" si="8"/>
        <v>0</v>
      </c>
      <c r="J22" s="113">
        <f t="shared" si="8"/>
        <v>74000</v>
      </c>
      <c r="K22" s="73">
        <f>K23</f>
        <v>974000</v>
      </c>
      <c r="L22" s="114" t="e">
        <f>L23+#REF!+#REF!</f>
        <v>#REF!</v>
      </c>
      <c r="M22" s="115" t="e">
        <f>M23+#REF!+#REF!</f>
        <v>#REF!</v>
      </c>
      <c r="N22" s="115" t="e">
        <f>N23+#REF!+#REF!</f>
        <v>#REF!</v>
      </c>
      <c r="O22" s="113" t="e">
        <f>O23+#REF!+#REF!</f>
        <v>#REF!</v>
      </c>
      <c r="P22" s="72">
        <f>P23</f>
        <v>0</v>
      </c>
      <c r="Q22" s="184">
        <f t="shared" si="2"/>
        <v>974000</v>
      </c>
      <c r="R22" s="45">
        <f>R23</f>
        <v>0</v>
      </c>
      <c r="S22" s="190">
        <f t="shared" si="3"/>
        <v>974000</v>
      </c>
    </row>
    <row r="23" spans="1:19" ht="15">
      <c r="A23" s="198" t="s">
        <v>48</v>
      </c>
      <c r="B23" s="116" t="s">
        <v>49</v>
      </c>
      <c r="C23" s="117"/>
      <c r="D23" s="118">
        <v>900000</v>
      </c>
      <c r="E23" s="69"/>
      <c r="F23" s="69"/>
      <c r="G23" s="69"/>
      <c r="H23" s="69"/>
      <c r="I23" s="69"/>
      <c r="J23" s="119">
        <v>74000</v>
      </c>
      <c r="K23" s="120">
        <f>D23+J23</f>
        <v>974000</v>
      </c>
      <c r="L23" s="54"/>
      <c r="M23" s="55"/>
      <c r="N23" s="196"/>
      <c r="O23" s="104"/>
      <c r="P23" s="121">
        <v>0</v>
      </c>
      <c r="Q23" s="184">
        <f t="shared" si="2"/>
        <v>974000</v>
      </c>
      <c r="R23" s="45"/>
      <c r="S23" s="190">
        <f t="shared" si="3"/>
        <v>974000</v>
      </c>
    </row>
    <row r="24" spans="1:19" ht="30">
      <c r="A24" s="197" t="s">
        <v>50</v>
      </c>
      <c r="B24" s="29" t="s">
        <v>51</v>
      </c>
      <c r="C24" s="122"/>
      <c r="D24" s="123">
        <f>D25</f>
        <v>596520</v>
      </c>
      <c r="E24" s="123">
        <f aca="true" t="shared" si="9" ref="E24:J24">E25</f>
        <v>0</v>
      </c>
      <c r="F24" s="123">
        <f t="shared" si="9"/>
        <v>0</v>
      </c>
      <c r="G24" s="123">
        <f t="shared" si="9"/>
        <v>0</v>
      </c>
      <c r="H24" s="123">
        <f t="shared" si="9"/>
        <v>0</v>
      </c>
      <c r="I24" s="123">
        <f t="shared" si="9"/>
        <v>0</v>
      </c>
      <c r="J24" s="124">
        <f t="shared" si="9"/>
        <v>963480</v>
      </c>
      <c r="K24" s="125">
        <f>K25</f>
        <v>1560000</v>
      </c>
      <c r="L24" s="126" t="e">
        <f>L25+#REF!+#REF!</f>
        <v>#REF!</v>
      </c>
      <c r="M24" s="127" t="e">
        <f>M25+#REF!+#REF!</f>
        <v>#VALUE!</v>
      </c>
      <c r="N24" s="127" t="e">
        <f>N25+#REF!+#REF!</f>
        <v>#REF!</v>
      </c>
      <c r="O24" s="128" t="e">
        <f>O25+#REF!+#REF!</f>
        <v>#REF!</v>
      </c>
      <c r="P24" s="129">
        <f>P25</f>
        <v>0</v>
      </c>
      <c r="Q24" s="183">
        <f t="shared" si="2"/>
        <v>1560000</v>
      </c>
      <c r="R24" s="103">
        <f>R25</f>
        <v>0</v>
      </c>
      <c r="S24" s="192">
        <f t="shared" si="3"/>
        <v>1560000</v>
      </c>
    </row>
    <row r="25" spans="1:19" ht="16.5" customHeight="1">
      <c r="A25" s="198" t="s">
        <v>44</v>
      </c>
      <c r="B25" s="95" t="s">
        <v>52</v>
      </c>
      <c r="C25" s="130"/>
      <c r="D25" s="115">
        <v>596520</v>
      </c>
      <c r="E25" s="69"/>
      <c r="F25" s="69"/>
      <c r="G25" s="69"/>
      <c r="H25" s="69"/>
      <c r="I25" s="69"/>
      <c r="J25" s="113">
        <f>574120+212040+177320</f>
        <v>963480</v>
      </c>
      <c r="K25" s="131">
        <f>D25+J25</f>
        <v>1560000</v>
      </c>
      <c r="L25" s="132">
        <v>0</v>
      </c>
      <c r="M25" s="133" t="s">
        <v>53</v>
      </c>
      <c r="N25" s="134">
        <f>1200000+550000</f>
        <v>1750000</v>
      </c>
      <c r="O25" s="104">
        <f>N25-D25</f>
        <v>1153480</v>
      </c>
      <c r="P25" s="57">
        <v>0</v>
      </c>
      <c r="Q25" s="184">
        <f t="shared" si="2"/>
        <v>1560000</v>
      </c>
      <c r="R25" s="45"/>
      <c r="S25" s="190">
        <f t="shared" si="3"/>
        <v>1560000</v>
      </c>
    </row>
    <row r="26" spans="1:19" ht="15">
      <c r="A26" s="199"/>
      <c r="B26" s="135" t="s">
        <v>54</v>
      </c>
      <c r="C26" s="136">
        <f>C11+C20</f>
        <v>153.148</v>
      </c>
      <c r="D26" s="137">
        <f aca="true" t="shared" si="10" ref="D26:R26">D4+D11+D20+D24</f>
        <v>25663902.222</v>
      </c>
      <c r="E26" s="137" t="e">
        <f t="shared" si="10"/>
        <v>#REF!</v>
      </c>
      <c r="F26" s="137" t="e">
        <f t="shared" si="10"/>
        <v>#REF!</v>
      </c>
      <c r="G26" s="137" t="e">
        <f t="shared" si="10"/>
        <v>#REF!</v>
      </c>
      <c r="H26" s="137" t="e">
        <f t="shared" si="10"/>
        <v>#REF!</v>
      </c>
      <c r="I26" s="137" t="e">
        <f t="shared" si="10"/>
        <v>#REF!</v>
      </c>
      <c r="J26" s="138">
        <f t="shared" si="10"/>
        <v>5475098.14</v>
      </c>
      <c r="K26" s="139">
        <f t="shared" si="10"/>
        <v>31139000.361999996</v>
      </c>
      <c r="L26" s="140" t="e">
        <f t="shared" si="10"/>
        <v>#REF!</v>
      </c>
      <c r="M26" s="137" t="e">
        <f t="shared" si="10"/>
        <v>#REF!</v>
      </c>
      <c r="N26" s="137" t="e">
        <f t="shared" si="10"/>
        <v>#REF!</v>
      </c>
      <c r="O26" s="137" t="e">
        <f t="shared" si="10"/>
        <v>#REF!</v>
      </c>
      <c r="P26" s="138">
        <f t="shared" si="10"/>
        <v>13271000</v>
      </c>
      <c r="Q26" s="141">
        <f t="shared" si="2"/>
        <v>44410000.361999996</v>
      </c>
      <c r="R26" s="142">
        <f t="shared" si="10"/>
        <v>7300000</v>
      </c>
      <c r="S26" s="200">
        <f t="shared" si="3"/>
        <v>51710000.361999996</v>
      </c>
    </row>
    <row r="27" spans="1:19" ht="15">
      <c r="A27" s="201" t="s">
        <v>44</v>
      </c>
      <c r="B27" s="143" t="s">
        <v>55</v>
      </c>
      <c r="C27" s="144"/>
      <c r="D27" s="145">
        <f>524000+514000</f>
        <v>1038000</v>
      </c>
      <c r="E27" s="146"/>
      <c r="F27" s="66"/>
      <c r="G27" s="146"/>
      <c r="H27" s="147"/>
      <c r="I27" s="66"/>
      <c r="J27" s="148">
        <v>0</v>
      </c>
      <c r="K27" s="149">
        <f aca="true" t="shared" si="11" ref="K27:K33">D27+J27</f>
        <v>1038000</v>
      </c>
      <c r="L27" s="54"/>
      <c r="M27" s="55"/>
      <c r="N27" s="196"/>
      <c r="O27" s="104"/>
      <c r="P27" s="150">
        <v>-205000</v>
      </c>
      <c r="Q27" s="151">
        <f t="shared" si="2"/>
        <v>833000</v>
      </c>
      <c r="R27" s="152"/>
      <c r="S27" s="202">
        <f t="shared" si="3"/>
        <v>833000</v>
      </c>
    </row>
    <row r="28" spans="1:19" ht="15">
      <c r="A28" s="201" t="s">
        <v>46</v>
      </c>
      <c r="B28" s="153" t="s">
        <v>56</v>
      </c>
      <c r="C28" s="96"/>
      <c r="D28" s="147">
        <v>0</v>
      </c>
      <c r="E28" s="154"/>
      <c r="F28" s="154"/>
      <c r="G28" s="154"/>
      <c r="H28" s="154"/>
      <c r="I28" s="154"/>
      <c r="J28" s="155">
        <v>178000</v>
      </c>
      <c r="K28" s="149">
        <f t="shared" si="11"/>
        <v>178000</v>
      </c>
      <c r="L28" s="54"/>
      <c r="M28" s="55"/>
      <c r="N28" s="196"/>
      <c r="O28" s="104"/>
      <c r="P28" s="156">
        <v>0</v>
      </c>
      <c r="Q28" s="151">
        <f t="shared" si="2"/>
        <v>178000</v>
      </c>
      <c r="R28" s="152"/>
      <c r="S28" s="202">
        <f t="shared" si="3"/>
        <v>178000</v>
      </c>
    </row>
    <row r="29" spans="1:19" ht="30" customHeight="1">
      <c r="A29" s="201" t="s">
        <v>57</v>
      </c>
      <c r="B29" s="157" t="s">
        <v>58</v>
      </c>
      <c r="C29" s="130">
        <v>8</v>
      </c>
      <c r="D29" s="147">
        <v>250000</v>
      </c>
      <c r="E29" s="154"/>
      <c r="F29" s="154"/>
      <c r="G29" s="154"/>
      <c r="H29" s="154"/>
      <c r="I29" s="154"/>
      <c r="J29" s="155">
        <v>0</v>
      </c>
      <c r="K29" s="158">
        <f t="shared" si="11"/>
        <v>250000</v>
      </c>
      <c r="L29" s="54"/>
      <c r="M29" s="55"/>
      <c r="N29" s="196"/>
      <c r="O29" s="104"/>
      <c r="P29" s="156">
        <v>0</v>
      </c>
      <c r="Q29" s="151">
        <f t="shared" si="2"/>
        <v>250000</v>
      </c>
      <c r="R29" s="152"/>
      <c r="S29" s="202">
        <f t="shared" si="3"/>
        <v>250000</v>
      </c>
    </row>
    <row r="30" spans="1:19" ht="17.25" customHeight="1">
      <c r="A30" s="201" t="s">
        <v>23</v>
      </c>
      <c r="B30" s="159" t="s">
        <v>59</v>
      </c>
      <c r="C30" s="144"/>
      <c r="D30" s="145">
        <v>0</v>
      </c>
      <c r="E30" s="147"/>
      <c r="F30" s="147"/>
      <c r="G30" s="154"/>
      <c r="H30" s="154"/>
      <c r="I30" s="66"/>
      <c r="J30" s="160">
        <v>2620000</v>
      </c>
      <c r="K30" s="161">
        <f t="shared" si="11"/>
        <v>2620000</v>
      </c>
      <c r="L30" s="54"/>
      <c r="M30" s="55"/>
      <c r="N30" s="162">
        <v>2620000</v>
      </c>
      <c r="O30" s="104"/>
      <c r="P30" s="156">
        <v>36000</v>
      </c>
      <c r="Q30" s="151">
        <f t="shared" si="2"/>
        <v>2656000</v>
      </c>
      <c r="R30" s="152"/>
      <c r="S30" s="202">
        <f t="shared" si="3"/>
        <v>2656000</v>
      </c>
    </row>
    <row r="31" spans="1:19" ht="13.5" customHeight="1">
      <c r="A31" s="201" t="s">
        <v>27</v>
      </c>
      <c r="B31" s="159" t="s">
        <v>60</v>
      </c>
      <c r="C31" s="163"/>
      <c r="D31" s="145">
        <v>100000</v>
      </c>
      <c r="E31" s="164"/>
      <c r="F31" s="147"/>
      <c r="G31" s="164"/>
      <c r="H31" s="165"/>
      <c r="I31" s="66"/>
      <c r="J31" s="166">
        <v>0</v>
      </c>
      <c r="K31" s="167">
        <f t="shared" si="11"/>
        <v>100000</v>
      </c>
      <c r="L31" s="54"/>
      <c r="M31" s="55"/>
      <c r="N31" s="168">
        <v>0</v>
      </c>
      <c r="O31" s="104"/>
      <c r="P31" s="156"/>
      <c r="Q31" s="151">
        <f t="shared" si="2"/>
        <v>100000</v>
      </c>
      <c r="R31" s="152"/>
      <c r="S31" s="202">
        <f t="shared" si="3"/>
        <v>100000</v>
      </c>
    </row>
    <row r="32" spans="1:19" ht="25.5">
      <c r="A32" s="201" t="s">
        <v>61</v>
      </c>
      <c r="B32" s="169" t="s">
        <v>62</v>
      </c>
      <c r="C32" s="170"/>
      <c r="D32" s="171">
        <v>0</v>
      </c>
      <c r="E32" s="147"/>
      <c r="F32" s="147"/>
      <c r="G32" s="147"/>
      <c r="H32" s="146"/>
      <c r="I32" s="66"/>
      <c r="J32" s="155">
        <v>420000</v>
      </c>
      <c r="K32" s="149">
        <f t="shared" si="11"/>
        <v>420000</v>
      </c>
      <c r="L32" s="54"/>
      <c r="M32" s="55"/>
      <c r="N32" s="172">
        <v>420000</v>
      </c>
      <c r="O32" s="104"/>
      <c r="P32" s="156"/>
      <c r="Q32" s="151">
        <f t="shared" si="2"/>
        <v>420000</v>
      </c>
      <c r="R32" s="152"/>
      <c r="S32" s="202">
        <f t="shared" si="3"/>
        <v>420000</v>
      </c>
    </row>
    <row r="33" spans="1:19" ht="15">
      <c r="A33" s="201" t="s">
        <v>63</v>
      </c>
      <c r="B33" s="159" t="s">
        <v>64</v>
      </c>
      <c r="C33" s="170"/>
      <c r="D33" s="171">
        <v>0</v>
      </c>
      <c r="E33" s="147"/>
      <c r="F33" s="147"/>
      <c r="G33" s="147"/>
      <c r="H33" s="146"/>
      <c r="I33" s="66"/>
      <c r="J33" s="155">
        <v>1206000</v>
      </c>
      <c r="K33" s="149">
        <f t="shared" si="11"/>
        <v>1206000</v>
      </c>
      <c r="L33" s="54"/>
      <c r="M33" s="55"/>
      <c r="N33" s="172">
        <v>1206000</v>
      </c>
      <c r="O33" s="104"/>
      <c r="P33" s="156"/>
      <c r="Q33" s="151">
        <f t="shared" si="2"/>
        <v>1206000</v>
      </c>
      <c r="R33" s="152"/>
      <c r="S33" s="202">
        <f t="shared" si="3"/>
        <v>1206000</v>
      </c>
    </row>
    <row r="34" spans="1:19" ht="15">
      <c r="A34" s="199" t="s">
        <v>65</v>
      </c>
      <c r="B34" s="173" t="s">
        <v>66</v>
      </c>
      <c r="C34" s="174"/>
      <c r="D34" s="175">
        <f aca="true" t="shared" si="12" ref="D34:R34">D27+D28+D29+D30+D31+D32+D33</f>
        <v>1388000</v>
      </c>
      <c r="E34" s="175">
        <f t="shared" si="12"/>
        <v>0</v>
      </c>
      <c r="F34" s="175">
        <f t="shared" si="12"/>
        <v>0</v>
      </c>
      <c r="G34" s="175">
        <f t="shared" si="12"/>
        <v>0</v>
      </c>
      <c r="H34" s="175">
        <f t="shared" si="12"/>
        <v>0</v>
      </c>
      <c r="I34" s="175">
        <f t="shared" si="12"/>
        <v>0</v>
      </c>
      <c r="J34" s="176">
        <f t="shared" si="12"/>
        <v>4424000</v>
      </c>
      <c r="K34" s="177">
        <f t="shared" si="12"/>
        <v>5812000</v>
      </c>
      <c r="L34" s="178">
        <f t="shared" si="12"/>
        <v>0</v>
      </c>
      <c r="M34" s="175">
        <f t="shared" si="12"/>
        <v>0</v>
      </c>
      <c r="N34" s="175">
        <f t="shared" si="12"/>
        <v>4246000</v>
      </c>
      <c r="O34" s="175">
        <f t="shared" si="12"/>
        <v>0</v>
      </c>
      <c r="P34" s="176">
        <f t="shared" si="12"/>
        <v>-169000</v>
      </c>
      <c r="Q34" s="179">
        <f t="shared" si="2"/>
        <v>5643000</v>
      </c>
      <c r="R34" s="180">
        <f t="shared" si="12"/>
        <v>0</v>
      </c>
      <c r="S34" s="203">
        <f t="shared" si="3"/>
        <v>5643000</v>
      </c>
    </row>
    <row r="35" spans="1:19" ht="15.75" thickBot="1">
      <c r="A35" s="204"/>
      <c r="B35" s="205" t="s">
        <v>67</v>
      </c>
      <c r="C35" s="206"/>
      <c r="D35" s="207">
        <f aca="true" t="shared" si="13" ref="D35:R35">D26+D34</f>
        <v>27051902.222</v>
      </c>
      <c r="E35" s="207" t="e">
        <f t="shared" si="13"/>
        <v>#REF!</v>
      </c>
      <c r="F35" s="207" t="e">
        <f t="shared" si="13"/>
        <v>#REF!</v>
      </c>
      <c r="G35" s="207" t="e">
        <f t="shared" si="13"/>
        <v>#REF!</v>
      </c>
      <c r="H35" s="207" t="e">
        <f t="shared" si="13"/>
        <v>#REF!</v>
      </c>
      <c r="I35" s="207" t="e">
        <f t="shared" si="13"/>
        <v>#REF!</v>
      </c>
      <c r="J35" s="208">
        <f t="shared" si="13"/>
        <v>9899098.14</v>
      </c>
      <c r="K35" s="181">
        <f t="shared" si="13"/>
        <v>36951000.361999996</v>
      </c>
      <c r="L35" s="209" t="e">
        <f t="shared" si="13"/>
        <v>#REF!</v>
      </c>
      <c r="M35" s="207" t="e">
        <f t="shared" si="13"/>
        <v>#REF!</v>
      </c>
      <c r="N35" s="207" t="e">
        <f t="shared" si="13"/>
        <v>#REF!</v>
      </c>
      <c r="O35" s="207" t="e">
        <f t="shared" si="13"/>
        <v>#REF!</v>
      </c>
      <c r="P35" s="208">
        <f t="shared" si="13"/>
        <v>13102000</v>
      </c>
      <c r="Q35" s="182">
        <f t="shared" si="2"/>
        <v>50053000.361999996</v>
      </c>
      <c r="R35" s="210">
        <f t="shared" si="13"/>
        <v>7300000</v>
      </c>
      <c r="S35" s="211">
        <f t="shared" si="3"/>
        <v>57353000.361999996</v>
      </c>
    </row>
  </sheetData>
  <sheetProtection password="DDF5" sheet="1" objects="1" scenarios="1"/>
  <printOptions gridLines="1" horizontalCentered="1"/>
  <pageMargins left="0.5511811023622047" right="0" top="0.984251968503937" bottom="0.1968503937007874" header="0.5118110236220472" footer="0.11811023622047245"/>
  <pageSetup horizontalDpi="600" verticalDpi="600" orientation="portrait" scale="90" r:id="rId1"/>
  <headerFooter alignWithMargins="0">
    <oddHeader>&amp;C
PROGRAMUL LUCRARILOR DE DRUMURI - 2011
 &amp;RAnexa nr.9/b
 la HCJ nr......din 28.07.2011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4.7109375" style="0" customWidth="1"/>
    <col min="2" max="2" width="32.8515625" style="0" customWidth="1"/>
    <col min="3" max="3" width="11.00390625" style="0" customWidth="1"/>
    <col min="4" max="4" width="11.57421875" style="0" hidden="1" customWidth="1"/>
    <col min="5" max="5" width="0" style="0" hidden="1" customWidth="1"/>
    <col min="7" max="8" width="9.140625" style="3" customWidth="1"/>
  </cols>
  <sheetData>
    <row r="1" spans="1:8" s="219" customFormat="1" ht="45.75" thickBot="1">
      <c r="A1" s="257" t="s">
        <v>69</v>
      </c>
      <c r="B1" s="258" t="s">
        <v>70</v>
      </c>
      <c r="C1" s="259" t="s">
        <v>71</v>
      </c>
      <c r="D1" s="260" t="s">
        <v>72</v>
      </c>
      <c r="E1" s="261" t="s">
        <v>73</v>
      </c>
      <c r="F1" s="260" t="s">
        <v>72</v>
      </c>
      <c r="G1" s="261" t="s">
        <v>116</v>
      </c>
      <c r="H1" s="260" t="s">
        <v>72</v>
      </c>
    </row>
    <row r="2" spans="1:8" ht="45">
      <c r="A2" s="251">
        <v>1</v>
      </c>
      <c r="B2" s="252" t="s">
        <v>74</v>
      </c>
      <c r="C2" s="253">
        <f>18.226-16.775</f>
        <v>1.4510000000000005</v>
      </c>
      <c r="D2" s="254">
        <v>5000</v>
      </c>
      <c r="E2" s="255"/>
      <c r="F2" s="256">
        <f>D2+E2</f>
        <v>5000</v>
      </c>
      <c r="G2" s="262"/>
      <c r="H2" s="254">
        <f>F2+G2</f>
        <v>5000</v>
      </c>
    </row>
    <row r="3" spans="1:8" ht="45">
      <c r="A3" s="220" t="s">
        <v>75</v>
      </c>
      <c r="B3" s="221" t="s">
        <v>76</v>
      </c>
      <c r="C3" s="222"/>
      <c r="D3" s="223"/>
      <c r="E3" s="224">
        <v>3000</v>
      </c>
      <c r="F3" s="242">
        <f aca="true" t="shared" si="0" ref="F3:F29">D3+E3</f>
        <v>3000</v>
      </c>
      <c r="G3" s="57"/>
      <c r="H3" s="223">
        <f aca="true" t="shared" si="1" ref="H3:H29">F3+G3</f>
        <v>3000</v>
      </c>
    </row>
    <row r="4" spans="1:8" ht="51" customHeight="1">
      <c r="A4" s="220">
        <v>2</v>
      </c>
      <c r="B4" s="221" t="s">
        <v>77</v>
      </c>
      <c r="C4" s="225">
        <f>36.438-31.32</f>
        <v>5.118000000000002</v>
      </c>
      <c r="D4" s="223">
        <v>62000</v>
      </c>
      <c r="E4" s="224"/>
      <c r="F4" s="242">
        <f t="shared" si="0"/>
        <v>62000</v>
      </c>
      <c r="G4" s="57"/>
      <c r="H4" s="223">
        <f t="shared" si="1"/>
        <v>62000</v>
      </c>
    </row>
    <row r="5" spans="1:8" ht="51" customHeight="1">
      <c r="A5" s="220" t="s">
        <v>78</v>
      </c>
      <c r="B5" s="221" t="s">
        <v>79</v>
      </c>
      <c r="C5" s="225"/>
      <c r="D5" s="223"/>
      <c r="E5" s="224">
        <v>3000</v>
      </c>
      <c r="F5" s="242">
        <f t="shared" si="0"/>
        <v>3000</v>
      </c>
      <c r="G5" s="57"/>
      <c r="H5" s="223">
        <f t="shared" si="1"/>
        <v>3000</v>
      </c>
    </row>
    <row r="6" spans="1:8" ht="15">
      <c r="A6" s="220">
        <v>3</v>
      </c>
      <c r="B6" s="226" t="s">
        <v>80</v>
      </c>
      <c r="C6" s="225">
        <v>55</v>
      </c>
      <c r="D6" s="223">
        <v>29000</v>
      </c>
      <c r="E6" s="224"/>
      <c r="F6" s="242">
        <f t="shared" si="0"/>
        <v>29000</v>
      </c>
      <c r="G6" s="57"/>
      <c r="H6" s="223">
        <f t="shared" si="1"/>
        <v>29000</v>
      </c>
    </row>
    <row r="7" spans="1:8" ht="30">
      <c r="A7" s="220">
        <v>4</v>
      </c>
      <c r="B7" s="227" t="s">
        <v>81</v>
      </c>
      <c r="C7" s="228">
        <v>11.5</v>
      </c>
      <c r="D7" s="223">
        <v>50000</v>
      </c>
      <c r="E7" s="229">
        <v>6500</v>
      </c>
      <c r="F7" s="242">
        <f t="shared" si="0"/>
        <v>56500</v>
      </c>
      <c r="G7" s="57"/>
      <c r="H7" s="223">
        <f t="shared" si="1"/>
        <v>56500</v>
      </c>
    </row>
    <row r="8" spans="1:8" ht="30">
      <c r="A8" s="220" t="s">
        <v>82</v>
      </c>
      <c r="B8" s="227" t="s">
        <v>83</v>
      </c>
      <c r="C8" s="228"/>
      <c r="D8" s="223"/>
      <c r="E8" s="229">
        <v>3000</v>
      </c>
      <c r="F8" s="242">
        <f t="shared" si="0"/>
        <v>3000</v>
      </c>
      <c r="G8" s="57"/>
      <c r="H8" s="223">
        <f t="shared" si="1"/>
        <v>3000</v>
      </c>
    </row>
    <row r="9" spans="1:8" ht="30">
      <c r="A9" s="220" t="s">
        <v>84</v>
      </c>
      <c r="B9" s="227" t="s">
        <v>85</v>
      </c>
      <c r="C9" s="228"/>
      <c r="D9" s="223"/>
      <c r="E9" s="229">
        <v>10500</v>
      </c>
      <c r="F9" s="242">
        <f t="shared" si="0"/>
        <v>10500</v>
      </c>
      <c r="G9" s="57"/>
      <c r="H9" s="223">
        <f t="shared" si="1"/>
        <v>10500</v>
      </c>
    </row>
    <row r="10" spans="1:8" ht="45">
      <c r="A10" s="220">
        <v>5</v>
      </c>
      <c r="B10" s="221" t="s">
        <v>86</v>
      </c>
      <c r="C10" s="225">
        <v>0.842</v>
      </c>
      <c r="D10" s="223">
        <v>51000</v>
      </c>
      <c r="E10" s="224"/>
      <c r="F10" s="242">
        <f t="shared" si="0"/>
        <v>51000</v>
      </c>
      <c r="G10" s="57"/>
      <c r="H10" s="223">
        <f t="shared" si="1"/>
        <v>51000</v>
      </c>
    </row>
    <row r="11" spans="1:8" ht="45">
      <c r="A11" s="220" t="s">
        <v>87</v>
      </c>
      <c r="B11" s="221" t="s">
        <v>88</v>
      </c>
      <c r="C11" s="225"/>
      <c r="D11" s="223"/>
      <c r="E11" s="224">
        <v>3000</v>
      </c>
      <c r="F11" s="242">
        <f t="shared" si="0"/>
        <v>3000</v>
      </c>
      <c r="G11" s="57"/>
      <c r="H11" s="223">
        <f t="shared" si="1"/>
        <v>3000</v>
      </c>
    </row>
    <row r="12" spans="1:8" ht="30">
      <c r="A12" s="220">
        <v>6</v>
      </c>
      <c r="B12" s="221" t="s">
        <v>89</v>
      </c>
      <c r="C12" s="230"/>
      <c r="D12" s="223">
        <f>146000-54000</f>
        <v>92000</v>
      </c>
      <c r="E12" s="224"/>
      <c r="F12" s="242">
        <f t="shared" si="0"/>
        <v>92000</v>
      </c>
      <c r="G12" s="57"/>
      <c r="H12" s="223">
        <f t="shared" si="1"/>
        <v>92000</v>
      </c>
    </row>
    <row r="13" spans="1:8" ht="30">
      <c r="A13" s="220" t="s">
        <v>90</v>
      </c>
      <c r="B13" s="221" t="s">
        <v>91</v>
      </c>
      <c r="C13" s="231"/>
      <c r="D13" s="232">
        <v>0</v>
      </c>
      <c r="E13" s="233">
        <v>3000</v>
      </c>
      <c r="F13" s="242">
        <f t="shared" si="0"/>
        <v>3000</v>
      </c>
      <c r="G13" s="57"/>
      <c r="H13" s="223">
        <f t="shared" si="1"/>
        <v>3000</v>
      </c>
    </row>
    <row r="14" spans="1:8" ht="15">
      <c r="A14" s="220">
        <v>7</v>
      </c>
      <c r="B14" s="226" t="s">
        <v>92</v>
      </c>
      <c r="C14" s="230"/>
      <c r="D14" s="223">
        <v>12000</v>
      </c>
      <c r="E14" s="224"/>
      <c r="F14" s="242">
        <f t="shared" si="0"/>
        <v>12000</v>
      </c>
      <c r="G14" s="57"/>
      <c r="H14" s="223">
        <f t="shared" si="1"/>
        <v>12000</v>
      </c>
    </row>
    <row r="15" spans="1:8" ht="30">
      <c r="A15" s="220">
        <v>8</v>
      </c>
      <c r="B15" s="221" t="s">
        <v>93</v>
      </c>
      <c r="C15" s="265">
        <f>13.9-10.8</f>
        <v>3.0999999999999996</v>
      </c>
      <c r="D15" s="223">
        <v>51000</v>
      </c>
      <c r="E15" s="224"/>
      <c r="F15" s="242">
        <f t="shared" si="0"/>
        <v>51000</v>
      </c>
      <c r="G15" s="57"/>
      <c r="H15" s="223">
        <f t="shared" si="1"/>
        <v>51000</v>
      </c>
    </row>
    <row r="16" spans="1:8" ht="30">
      <c r="A16" s="220">
        <v>9</v>
      </c>
      <c r="B16" s="221" t="s">
        <v>94</v>
      </c>
      <c r="C16" s="266"/>
      <c r="D16" s="223">
        <v>3000</v>
      </c>
      <c r="E16" s="224"/>
      <c r="F16" s="242">
        <f t="shared" si="0"/>
        <v>3000</v>
      </c>
      <c r="G16" s="57"/>
      <c r="H16" s="223">
        <f t="shared" si="1"/>
        <v>3000</v>
      </c>
    </row>
    <row r="17" spans="1:8" ht="45">
      <c r="A17" s="220">
        <v>10</v>
      </c>
      <c r="B17" s="221" t="s">
        <v>95</v>
      </c>
      <c r="C17" s="267"/>
      <c r="D17" s="223">
        <v>65000</v>
      </c>
      <c r="E17" s="224"/>
      <c r="F17" s="242">
        <f t="shared" si="0"/>
        <v>65000</v>
      </c>
      <c r="G17" s="57"/>
      <c r="H17" s="223">
        <f t="shared" si="1"/>
        <v>65000</v>
      </c>
    </row>
    <row r="18" spans="1:8" ht="30">
      <c r="A18" s="220">
        <v>11</v>
      </c>
      <c r="B18" s="221" t="s">
        <v>96</v>
      </c>
      <c r="C18" s="225">
        <f>11.5-6.224</f>
        <v>5.276</v>
      </c>
      <c r="D18" s="223">
        <f>213000-79000</f>
        <v>134000</v>
      </c>
      <c r="E18" s="224"/>
      <c r="F18" s="242">
        <f t="shared" si="0"/>
        <v>134000</v>
      </c>
      <c r="G18" s="57">
        <v>-11000</v>
      </c>
      <c r="H18" s="223">
        <f>F18+G18</f>
        <v>123000</v>
      </c>
    </row>
    <row r="19" spans="1:8" ht="45">
      <c r="A19" s="220" t="s">
        <v>97</v>
      </c>
      <c r="B19" s="221" t="s">
        <v>98</v>
      </c>
      <c r="C19" s="225"/>
      <c r="D19" s="223"/>
      <c r="E19" s="224">
        <v>3000</v>
      </c>
      <c r="F19" s="242">
        <f t="shared" si="0"/>
        <v>3000</v>
      </c>
      <c r="G19" s="57"/>
      <c r="H19" s="223">
        <f t="shared" si="1"/>
        <v>3000</v>
      </c>
    </row>
    <row r="20" spans="1:8" ht="45">
      <c r="A20" s="220">
        <v>12</v>
      </c>
      <c r="B20" s="221" t="s">
        <v>99</v>
      </c>
      <c r="C20" s="225">
        <v>0.8</v>
      </c>
      <c r="D20" s="223">
        <v>25000</v>
      </c>
      <c r="E20" s="224"/>
      <c r="F20" s="242">
        <f t="shared" si="0"/>
        <v>25000</v>
      </c>
      <c r="G20" s="57"/>
      <c r="H20" s="223">
        <f t="shared" si="1"/>
        <v>25000</v>
      </c>
    </row>
    <row r="21" spans="1:8" ht="45">
      <c r="A21" s="220" t="s">
        <v>100</v>
      </c>
      <c r="B21" s="221" t="s">
        <v>101</v>
      </c>
      <c r="C21" s="225"/>
      <c r="D21" s="223"/>
      <c r="E21" s="224">
        <v>3000</v>
      </c>
      <c r="F21" s="242">
        <f t="shared" si="0"/>
        <v>3000</v>
      </c>
      <c r="G21" s="57"/>
      <c r="H21" s="223">
        <f t="shared" si="1"/>
        <v>3000</v>
      </c>
    </row>
    <row r="22" spans="1:8" ht="28.5">
      <c r="A22" s="220">
        <v>13</v>
      </c>
      <c r="B22" s="234" t="s">
        <v>102</v>
      </c>
      <c r="C22" s="235">
        <v>3</v>
      </c>
      <c r="D22" s="223">
        <v>90000</v>
      </c>
      <c r="E22" s="224"/>
      <c r="F22" s="242">
        <f t="shared" si="0"/>
        <v>90000</v>
      </c>
      <c r="G22" s="57"/>
      <c r="H22" s="223">
        <f t="shared" si="1"/>
        <v>90000</v>
      </c>
    </row>
    <row r="23" spans="1:8" ht="28.5">
      <c r="A23" s="220" t="s">
        <v>103</v>
      </c>
      <c r="B23" s="234" t="s">
        <v>104</v>
      </c>
      <c r="C23" s="235"/>
      <c r="D23" s="223"/>
      <c r="E23" s="224">
        <v>3000</v>
      </c>
      <c r="F23" s="242">
        <f t="shared" si="0"/>
        <v>3000</v>
      </c>
      <c r="G23" s="57"/>
      <c r="H23" s="223">
        <f t="shared" si="1"/>
        <v>3000</v>
      </c>
    </row>
    <row r="24" spans="1:8" ht="57">
      <c r="A24" s="220">
        <v>14</v>
      </c>
      <c r="B24" s="236" t="s">
        <v>105</v>
      </c>
      <c r="C24" s="237">
        <v>1</v>
      </c>
      <c r="D24" s="223">
        <v>40000</v>
      </c>
      <c r="E24" s="224"/>
      <c r="F24" s="242">
        <f t="shared" si="0"/>
        <v>40000</v>
      </c>
      <c r="G24" s="57"/>
      <c r="H24" s="223">
        <f t="shared" si="1"/>
        <v>40000</v>
      </c>
    </row>
    <row r="25" spans="1:8" ht="57">
      <c r="A25" s="220" t="s">
        <v>106</v>
      </c>
      <c r="B25" s="236" t="s">
        <v>107</v>
      </c>
      <c r="C25" s="238"/>
      <c r="D25" s="223"/>
      <c r="E25" s="224">
        <v>3000</v>
      </c>
      <c r="F25" s="242">
        <f t="shared" si="0"/>
        <v>3000</v>
      </c>
      <c r="G25" s="57"/>
      <c r="H25" s="223">
        <f t="shared" si="1"/>
        <v>3000</v>
      </c>
    </row>
    <row r="26" spans="1:8" ht="57">
      <c r="A26" s="220">
        <v>15</v>
      </c>
      <c r="B26" s="236" t="s">
        <v>108</v>
      </c>
      <c r="C26" s="268">
        <v>10</v>
      </c>
      <c r="D26" s="223">
        <v>76000</v>
      </c>
      <c r="E26" s="224"/>
      <c r="F26" s="242">
        <f t="shared" si="0"/>
        <v>76000</v>
      </c>
      <c r="G26" s="57"/>
      <c r="H26" s="223">
        <f t="shared" si="1"/>
        <v>76000</v>
      </c>
    </row>
    <row r="27" spans="1:8" ht="57">
      <c r="A27" s="220">
        <v>16</v>
      </c>
      <c r="B27" s="236" t="s">
        <v>109</v>
      </c>
      <c r="C27" s="269"/>
      <c r="D27" s="223">
        <v>3000</v>
      </c>
      <c r="E27" s="224"/>
      <c r="F27" s="242">
        <f t="shared" si="0"/>
        <v>3000</v>
      </c>
      <c r="G27" s="57"/>
      <c r="H27" s="223">
        <f t="shared" si="1"/>
        <v>3000</v>
      </c>
    </row>
    <row r="28" spans="1:8" ht="42.75">
      <c r="A28" s="220">
        <v>17</v>
      </c>
      <c r="B28" s="236" t="s">
        <v>110</v>
      </c>
      <c r="C28" s="270"/>
      <c r="D28" s="223">
        <v>250000</v>
      </c>
      <c r="E28" s="65">
        <v>-250000</v>
      </c>
      <c r="F28" s="242">
        <f t="shared" si="0"/>
        <v>0</v>
      </c>
      <c r="G28" s="57"/>
      <c r="H28" s="223">
        <f t="shared" si="1"/>
        <v>0</v>
      </c>
    </row>
    <row r="29" spans="1:8" ht="28.5">
      <c r="A29" s="239" t="s">
        <v>111</v>
      </c>
      <c r="B29" s="240" t="s">
        <v>112</v>
      </c>
      <c r="C29" s="231"/>
      <c r="D29" s="232"/>
      <c r="E29" s="224">
        <v>1000</v>
      </c>
      <c r="F29" s="242">
        <f t="shared" si="0"/>
        <v>1000</v>
      </c>
      <c r="G29" s="57"/>
      <c r="H29" s="223">
        <f t="shared" si="1"/>
        <v>1000</v>
      </c>
    </row>
    <row r="30" spans="1:8" ht="57.75" thickBot="1">
      <c r="A30" s="239" t="s">
        <v>114</v>
      </c>
      <c r="B30" s="240" t="s">
        <v>115</v>
      </c>
      <c r="C30" s="231"/>
      <c r="D30" s="232"/>
      <c r="E30" s="244"/>
      <c r="F30" s="243"/>
      <c r="G30" s="263">
        <v>11000</v>
      </c>
      <c r="H30" s="232">
        <f>F30+G30</f>
        <v>11000</v>
      </c>
    </row>
    <row r="31" spans="1:8" ht="15.75" thickBot="1">
      <c r="A31" s="245"/>
      <c r="B31" s="246" t="s">
        <v>113</v>
      </c>
      <c r="C31" s="247"/>
      <c r="D31" s="248">
        <f>SUM(D2:D29)</f>
        <v>1038000</v>
      </c>
      <c r="E31" s="249">
        <f>SUM(E2:E29)</f>
        <v>-205000</v>
      </c>
      <c r="F31" s="250">
        <f>SUM(F2:F30)</f>
        <v>833000</v>
      </c>
      <c r="G31" s="264">
        <f>SUM(G2:G30)</f>
        <v>0</v>
      </c>
      <c r="H31" s="248">
        <f>SUM(H2:H30)</f>
        <v>833000</v>
      </c>
    </row>
    <row r="32" ht="12.75">
      <c r="A32" s="241"/>
    </row>
    <row r="35" ht="12.75">
      <c r="F35" s="3"/>
    </row>
  </sheetData>
  <sheetProtection password="DDF5" sheet="1" objects="1" scenarios="1"/>
  <mergeCells count="2">
    <mergeCell ref="C15:C17"/>
    <mergeCell ref="C26:C28"/>
  </mergeCells>
  <printOptions horizontalCentered="1"/>
  <pageMargins left="0.7480314960629921" right="0.7480314960629921" top="0.984251968503937" bottom="0.1968503937007874" header="0.31496062992125984" footer="0.11811023622047245"/>
  <pageSetup horizontalDpi="600" verticalDpi="600" orientation="portrait" r:id="rId1"/>
  <headerFooter alignWithMargins="0">
    <oddHeader>&amp;C
DOCUMENTATII TEHNICO -ECONOMICE PROGRAMUL DE DRUMURI 2011&amp;RAnexa  nr. 9/2/b la HCJ nr..........din  28.07.2011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Bartha</dc:creator>
  <cp:keywords/>
  <dc:description/>
  <cp:lastModifiedBy>Adrian Gorea</cp:lastModifiedBy>
  <cp:lastPrinted>2011-07-25T08:33:23Z</cp:lastPrinted>
  <dcterms:created xsi:type="dcterms:W3CDTF">2011-07-21T15:49:35Z</dcterms:created>
  <dcterms:modified xsi:type="dcterms:W3CDTF">2011-07-25T09:24:32Z</dcterms:modified>
  <cp:category/>
  <cp:version/>
  <cp:contentType/>
  <cp:contentStatus/>
</cp:coreProperties>
</file>