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325" activeTab="0"/>
  </bookViews>
  <sheets>
    <sheet name="2011.drumuri" sheetId="1" r:id="rId1"/>
    <sheet name="ANEXA 9-1 covoare" sheetId="2" r:id="rId2"/>
    <sheet name="Anexa 9-2 documentaţii" sheetId="3" r:id="rId3"/>
  </sheets>
  <definedNames>
    <definedName name="_xlnm.Print_Titles" localSheetId="1">'ANEXA 9-1 covoare'!$1:$3</definedName>
  </definedNames>
  <calcPr fullCalcOnLoad="1"/>
</workbook>
</file>

<file path=xl/comments2.xml><?xml version="1.0" encoding="utf-8"?>
<comments xmlns="http://schemas.openxmlformats.org/spreadsheetml/2006/main">
  <authors>
    <author>Narcisa</author>
  </authors>
  <commentList>
    <comment ref="A142" authorId="0">
      <text>
        <r>
          <rPr>
            <b/>
            <sz val="8"/>
            <rFont val="Tahoma"/>
            <family val="2"/>
          </rPr>
          <t>Narcisa: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<sst xmlns="http://schemas.openxmlformats.org/spreadsheetml/2006/main" count="575" uniqueCount="389">
  <si>
    <t>Nr. Crt.</t>
  </si>
  <si>
    <t>Capitol de cheltuieli
Denumire obiectiv sau lucrare</t>
  </si>
  <si>
    <t>Fizic (km)</t>
  </si>
  <si>
    <t>Program  2011</t>
  </si>
  <si>
    <t>Decontat la 15.11.2010</t>
  </si>
  <si>
    <t>Receptionat/ progr. la decontare</t>
  </si>
  <si>
    <t>Contractate /  in executie</t>
  </si>
  <si>
    <t xml:space="preserve">Licitatii in curs / Oferte in  evaluare </t>
  </si>
  <si>
    <t>Neutilizat</t>
  </si>
  <si>
    <t xml:space="preserve">Lucrari contractate/ in   exec./nerecep tionate   din 2010 </t>
  </si>
  <si>
    <t>Total 2011</t>
  </si>
  <si>
    <t>Accidentale</t>
  </si>
  <si>
    <t>Total 2010+2011 partial</t>
  </si>
  <si>
    <t xml:space="preserve">Total 2010+2011  </t>
  </si>
  <si>
    <t>A.</t>
  </si>
  <si>
    <t>Cadastrul drumurilor publice</t>
  </si>
  <si>
    <r>
      <t xml:space="preserve">Întocmirea documentaţiilor tehnico - economice </t>
    </r>
    <r>
      <rPr>
        <sz val="11"/>
        <color indexed="12"/>
        <rFont val="Arial"/>
        <family val="2"/>
      </rPr>
      <t xml:space="preserve"> </t>
    </r>
  </si>
  <si>
    <t>Studii, cercetări, experimentări</t>
  </si>
  <si>
    <t>4</t>
  </si>
  <si>
    <t>Servicii de laborator</t>
  </si>
  <si>
    <t>B.</t>
  </si>
  <si>
    <t>Lucrări şi servicii privind întreţinerea curentă a drumurilor publice(1+5)</t>
  </si>
  <si>
    <t>Întreţinerea curentă pe timp de vară(2+3+4)</t>
  </si>
  <si>
    <t>Plombări- 76.000 mp echivalent = 15,20 km</t>
  </si>
  <si>
    <t>Întreţinere drumuri pietruite</t>
  </si>
  <si>
    <t>3.1</t>
  </si>
  <si>
    <r>
      <t xml:space="preserve">Întreţinere drumuri pietruite </t>
    </r>
    <r>
      <rPr>
        <sz val="11"/>
        <color indexed="12"/>
        <rFont val="Arial"/>
        <family val="2"/>
      </rPr>
      <t xml:space="preserve"> </t>
    </r>
  </si>
  <si>
    <t>Întreţinerea comună a tuturor drumurilor</t>
  </si>
  <si>
    <t>5</t>
  </si>
  <si>
    <t>Întreţinerea curentă pe timp de iarnă</t>
  </si>
  <si>
    <t>C.</t>
  </si>
  <si>
    <t>Lucrări şi servicii privind întreţinerea periodică a drumurilor publice(1+2)</t>
  </si>
  <si>
    <t>1</t>
  </si>
  <si>
    <t>Covoare bituminoase (detaliat in Anexa ) - km -</t>
  </si>
  <si>
    <t>2</t>
  </si>
  <si>
    <t xml:space="preserve"> </t>
  </si>
  <si>
    <t>Indicatoare rutiere, parapeti metalici, marcaje</t>
  </si>
  <si>
    <t>D.</t>
  </si>
  <si>
    <t xml:space="preserve">Lucrări privind reparaţii curente la drumurile publice </t>
  </si>
  <si>
    <t>Lucrări accidentale</t>
  </si>
  <si>
    <t>Localit. Mica, Dealul Rigmani</t>
  </si>
  <si>
    <t>TOTAL I (A+B+C+D)</t>
  </si>
  <si>
    <t>Documentaţii tehnico - economice</t>
  </si>
  <si>
    <t xml:space="preserve">Semaforizare  </t>
  </si>
  <si>
    <t>3</t>
  </si>
  <si>
    <t xml:space="preserve">Amenajare platforme verificare tonaj auto   (locuri de parcare) - buc - </t>
  </si>
  <si>
    <t>Consolidare pod DJ 106  km 87+164</t>
  </si>
  <si>
    <t>6</t>
  </si>
  <si>
    <t>7</t>
  </si>
  <si>
    <t xml:space="preserve">Ranforsări  DJ 151B Ungheni - Căpâlna de Sus - Bahnea          </t>
  </si>
  <si>
    <t>E.</t>
  </si>
  <si>
    <t xml:space="preserve">TOTAL II( pe lista de investiţii)  </t>
  </si>
  <si>
    <t>TOTAL  PROGRAM DRUMURI (A+B+C+D+E)</t>
  </si>
  <si>
    <t>Servicii pregătitoare aferente întreţinerii şi reparării drumurilor publice (1+2+3+4)</t>
  </si>
  <si>
    <t>Siguranţa rutieră/indicatoare</t>
  </si>
  <si>
    <t>Consolidare podeţe</t>
  </si>
  <si>
    <t>Aducerea la parametrii normali a suprafeţei  drumului   DJ 152A Tîrgu Mureş (DN15E) – Band – Iernut (DN15)</t>
  </si>
  <si>
    <t>0</t>
  </si>
  <si>
    <t>CHELTUIELI TOTAL din care:</t>
  </si>
  <si>
    <t>Nr.crt.</t>
  </si>
  <si>
    <t>Denumire proiect</t>
  </si>
  <si>
    <t>Lungime 
drum
-km-</t>
  </si>
  <si>
    <t>Valoare
cu TVA</t>
  </si>
  <si>
    <t>Reabilitare DJ107G lim. jud.Alba-Cecălaca-Aţintiş-Luduş 
km 16+775-18+226 (PT+DE+CS)</t>
  </si>
  <si>
    <t>Pietruirea DJ107D lim.jud.Alba-Crăieşti-Adămuş-intersecţie DN14A km 31+320-36+438 (SF+PT+CS)</t>
  </si>
  <si>
    <t xml:space="preserve">Proiectare podeţe - buc - </t>
  </si>
  <si>
    <t>Reactualizare proiect Reabilitare DJ153C Reghin Lăpuşna</t>
  </si>
  <si>
    <t>Reabilitare DJ153 G DJ151-Sînger-Papiu Ilarian-Ursoaia 
km 6+948-7+790 (asfaltare)</t>
  </si>
  <si>
    <t>Proiectare Pod peste Valea Şaeş 
km 88+962 (SF+PT+DE+CS)</t>
  </si>
  <si>
    <t>Amenajări parcări (8 buc)</t>
  </si>
  <si>
    <t>Reabilitare DJ 154E Gurghiu-Adrian 
km  6+224-11+500</t>
  </si>
  <si>
    <t>Reactualizare proiect IUR - DJ 134 Fîntînele -Veţca
km 11+868-13+668</t>
  </si>
  <si>
    <t>DJ 151C Zau de Cîmpie - Valea Largă km 8+500-11+500</t>
  </si>
  <si>
    <t>Reabilitare drum de pământ DJ 133 Mureni - Archita - lim. jud. Harghita (km 14+000-15+000)  (Pietruire)</t>
  </si>
  <si>
    <t>TOTAL PROIECTARE</t>
  </si>
  <si>
    <t>Nr. crt.</t>
  </si>
  <si>
    <t>Denumire drum judeţean</t>
  </si>
  <si>
    <t>Poziţii km</t>
  </si>
  <si>
    <t>Total km</t>
  </si>
  <si>
    <t>Realizat pe 2010</t>
  </si>
  <si>
    <t>Diferenţa propusă
 pentru 2011</t>
  </si>
  <si>
    <t>Comuna</t>
  </si>
  <si>
    <t>Program 2011</t>
  </si>
  <si>
    <t>km</t>
  </si>
  <si>
    <t>Fizic</t>
  </si>
  <si>
    <t>I.</t>
  </si>
  <si>
    <t>ZONA GĂNEŞTI</t>
  </si>
  <si>
    <t>1.</t>
  </si>
  <si>
    <t>DJ 142 Târnăveni-Bălăuşeri</t>
  </si>
  <si>
    <t>3+500-6+000</t>
  </si>
  <si>
    <t>Găneşti</t>
  </si>
  <si>
    <t>8+000-10+000</t>
  </si>
  <si>
    <t>Mica</t>
  </si>
  <si>
    <t>16+000-20+000</t>
  </si>
  <si>
    <t>19+000-20+000</t>
  </si>
  <si>
    <t>16+000-19+000</t>
  </si>
  <si>
    <t>Suplac</t>
  </si>
  <si>
    <t>21+000-22+000</t>
  </si>
  <si>
    <t>24+000-30+000</t>
  </si>
  <si>
    <t>Coroisânmartin</t>
  </si>
  <si>
    <t>31+600-34+850</t>
  </si>
  <si>
    <t>Bălăuşeri</t>
  </si>
  <si>
    <t>Total km pe DJ 142</t>
  </si>
  <si>
    <t>2.</t>
  </si>
  <si>
    <t>DJ 142A Găneşti-Băgaciu-lim. jud. Sibiu</t>
  </si>
  <si>
    <t>1+000-2+000</t>
  </si>
  <si>
    <t>2+000-4+000</t>
  </si>
  <si>
    <t>4+000-5+000</t>
  </si>
  <si>
    <t>6+000-7+500</t>
  </si>
  <si>
    <t>Băgaciu</t>
  </si>
  <si>
    <t>3.</t>
  </si>
  <si>
    <t>Total km pe DJ 142A</t>
  </si>
  <si>
    <t>4.</t>
  </si>
  <si>
    <t>DJ 142D Botorca-Băgaciu</t>
  </si>
  <si>
    <t>2+700-6+200</t>
  </si>
  <si>
    <t>5.</t>
  </si>
  <si>
    <t>DJ 151B Ungheni-Căpâlna-Cund-lim. jud. Sibiu</t>
  </si>
  <si>
    <t>1+000-9+500</t>
  </si>
  <si>
    <t>Ungheni-Cerghizel-Cerghid</t>
  </si>
  <si>
    <t>13+000-14+000</t>
  </si>
  <si>
    <t>Idrifaia</t>
  </si>
  <si>
    <t>15+580-17+580</t>
  </si>
  <si>
    <t>Bahnea</t>
  </si>
  <si>
    <t>Total km pe DJ 151B</t>
  </si>
  <si>
    <t>Total km covoare bituminoase zona Găneşti</t>
  </si>
  <si>
    <t>II.</t>
  </si>
  <si>
    <t>ZONA GORNEŞTI</t>
  </si>
  <si>
    <t>DJ 153 Reghin-Sovata</t>
  </si>
  <si>
    <t>0+700-4+000</t>
  </si>
  <si>
    <t>Petelea</t>
  </si>
  <si>
    <t>6+000-8+000</t>
  </si>
  <si>
    <t>Beica de Jos</t>
  </si>
  <si>
    <t>9+000-12+000</t>
  </si>
  <si>
    <t>15+500-15+800</t>
  </si>
  <si>
    <t>Chiheru de Jos</t>
  </si>
  <si>
    <t>22+000-24+000</t>
  </si>
  <si>
    <t>Eremitu</t>
  </si>
  <si>
    <t>24+000-25+000</t>
  </si>
  <si>
    <t>Total km pe DJ 153</t>
  </si>
  <si>
    <t xml:space="preserve">DJ153A Ernei-Eremitu </t>
  </si>
  <si>
    <t>24+000-26+230</t>
  </si>
  <si>
    <t>7+850-8+850</t>
  </si>
  <si>
    <t>Căluşeri-Isla</t>
  </si>
  <si>
    <t>Total km pe DJ 153A</t>
  </si>
  <si>
    <t>DJ 153B Dumbrăvioara-Fărăgău</t>
  </si>
  <si>
    <t>0+000-3+700</t>
  </si>
  <si>
    <t>0+000-1+700</t>
  </si>
  <si>
    <t>Ernei şi Glodeni</t>
  </si>
  <si>
    <t>1+700-3+700</t>
  </si>
  <si>
    <t>4+700-5+210</t>
  </si>
  <si>
    <t>Glodeni-Păingeni</t>
  </si>
  <si>
    <t>9+260-10+150</t>
  </si>
  <si>
    <t>Voivodeni (Păingeni-Toldal), Glodeni</t>
  </si>
  <si>
    <t>15+800-18+800</t>
  </si>
  <si>
    <t>Fărăgău</t>
  </si>
  <si>
    <t>Total km pe DJ 153B</t>
  </si>
  <si>
    <t>DJ 154H  DJ 153B-Băla</t>
  </si>
  <si>
    <t>3+100-4+430</t>
  </si>
  <si>
    <t>Băla</t>
  </si>
  <si>
    <t>4+430-4+830</t>
  </si>
  <si>
    <t>Total km pe DJ 154H - Băla</t>
  </si>
  <si>
    <t>Total km covoare bituminoase zona Gorneşti</t>
  </si>
  <si>
    <t>III.</t>
  </si>
  <si>
    <t>ZONA MIERCUREA NIRAJULUI</t>
  </si>
  <si>
    <t xml:space="preserve">1. </t>
  </si>
  <si>
    <t>DJ 135 Tg. Mureş- Miercurea Niraj</t>
  </si>
  <si>
    <t>2+060-10+350</t>
  </si>
  <si>
    <t xml:space="preserve"> Livezeni-Sânişor</t>
  </si>
  <si>
    <t>11+350-19+225</t>
  </si>
  <si>
    <t>Lăureni-Tâmpa</t>
  </si>
  <si>
    <t>25+500-29+874</t>
  </si>
  <si>
    <t>Bereni,
Măgherani</t>
  </si>
  <si>
    <t>Total km pe DJ 135</t>
  </si>
  <si>
    <t>DJ 135A Viforoasa-Hodoşa</t>
  </si>
  <si>
    <t>0+000-1+000</t>
  </si>
  <si>
    <t>Viforoasa, Neaua</t>
  </si>
  <si>
    <t>1+000-2+300</t>
  </si>
  <si>
    <t>2+300-2+800</t>
  </si>
  <si>
    <t>Vadas</t>
  </si>
  <si>
    <t>2+800-4+500</t>
  </si>
  <si>
    <t>4+500-14+550</t>
  </si>
  <si>
    <t>Neaua-Sinsimion-Rigmani</t>
  </si>
  <si>
    <t>17+600-19+000</t>
  </si>
  <si>
    <t>M.Niraj-Valea</t>
  </si>
  <si>
    <t>22+200-23+200</t>
  </si>
  <si>
    <t>23+200-27+000</t>
  </si>
  <si>
    <t>Mitreşti-Hodoşa</t>
  </si>
  <si>
    <t>Total km pe DJ 135A</t>
  </si>
  <si>
    <t>DJ134 Fântânele-Veţca</t>
  </si>
  <si>
    <t>0+000-9+868</t>
  </si>
  <si>
    <t>Bordoşiu,Veţca</t>
  </si>
  <si>
    <t>Total km covoare bituminoase zona M. Niraj</t>
  </si>
  <si>
    <t>IV.</t>
  </si>
  <si>
    <t>ZONA REGHIN</t>
  </si>
  <si>
    <t>DJ 153C Reghin-Lăpuşna-lim. jud. Harghita</t>
  </si>
  <si>
    <t>1+690-9+706</t>
  </si>
  <si>
    <t>Solovăstru</t>
  </si>
  <si>
    <t>10+336-12+336</t>
  </si>
  <si>
    <t>10+336-11+166</t>
  </si>
  <si>
    <t>11+166-12+336</t>
  </si>
  <si>
    <t>Gurghiu</t>
  </si>
  <si>
    <t>15+112-15+362</t>
  </si>
  <si>
    <t>19+566-22+760</t>
  </si>
  <si>
    <t>Ibăneşti 
(loc.Ibăneşti Pădure)</t>
  </si>
  <si>
    <t>22+800-24+300</t>
  </si>
  <si>
    <t>Total km pe DJ 153C</t>
  </si>
  <si>
    <t>DJ 153H Hodac-Toaca</t>
  </si>
  <si>
    <r>
      <t>0+000-1+575</t>
    </r>
    <r>
      <rPr>
        <sz val="11"/>
        <color indexed="10"/>
        <rFont val="Arial"/>
        <family val="2"/>
      </rPr>
      <t>(2+720)</t>
    </r>
  </si>
  <si>
    <t>0+000-0+025</t>
  </si>
  <si>
    <t>Hodac</t>
  </si>
  <si>
    <t>0+025-0+045</t>
  </si>
  <si>
    <t>0+045-1+475</t>
  </si>
  <si>
    <t>1+475-1+575</t>
  </si>
  <si>
    <t>Total km pe DJ 153H</t>
  </si>
  <si>
    <t>DJ 154Reghin-Batoş-lim. jud. BN</t>
  </si>
  <si>
    <t>1+840-5+930</t>
  </si>
  <si>
    <t>Reghin (Dedrad)</t>
  </si>
  <si>
    <t>8+607-9+207</t>
  </si>
  <si>
    <t>Batoş</t>
  </si>
  <si>
    <t>10+027-13+200</t>
  </si>
  <si>
    <t>13+200-15+745</t>
  </si>
  <si>
    <t>15+745-17+000</t>
  </si>
  <si>
    <t>Total km pe DJ 154</t>
  </si>
  <si>
    <t>DJ 154A Ruşii Munţi-Deda(DN 15)</t>
  </si>
  <si>
    <t>2+800-4+700</t>
  </si>
  <si>
    <t>Ideciu de Jos</t>
  </si>
  <si>
    <t>5+900-6+600</t>
  </si>
  <si>
    <t>6+600-7+400</t>
  </si>
  <si>
    <t>7+400-8+300</t>
  </si>
  <si>
    <t>8+300-15+000</t>
  </si>
  <si>
    <t>15+000-17+300</t>
  </si>
  <si>
    <t>Aluniş</t>
  </si>
  <si>
    <t>17+300-18+650</t>
  </si>
  <si>
    <t>18+650-21+704</t>
  </si>
  <si>
    <t>Aluniş-Ruţii Munţi</t>
  </si>
  <si>
    <t>Total km pe DJ 154A</t>
  </si>
  <si>
    <t>DJ 154B Vălenii de Mureş-Vătava-lim. jud. BN</t>
  </si>
  <si>
    <t>0+000-1+300</t>
  </si>
  <si>
    <t>Vătava</t>
  </si>
  <si>
    <t>1+300-3+300</t>
  </si>
  <si>
    <t>7+180-8+780</t>
  </si>
  <si>
    <t>Total km pe DJ 154B</t>
  </si>
  <si>
    <t>6.</t>
  </si>
  <si>
    <t>DJ 154E Reghin-Solovăstru</t>
  </si>
  <si>
    <t>2+200-6+724</t>
  </si>
  <si>
    <t>Total km pe DJ 154E</t>
  </si>
  <si>
    <t>7.</t>
  </si>
  <si>
    <t>DJ 162A  DN16-Cozma-lim. jud. BN</t>
  </si>
  <si>
    <t>0+000-4+677</t>
  </si>
  <si>
    <t>Cozma</t>
  </si>
  <si>
    <t>4+677-6+177</t>
  </si>
  <si>
    <t>Total km pe DJ 162A</t>
  </si>
  <si>
    <t>Total km covoare bituminoase zona Reghin</t>
  </si>
  <si>
    <t>V.</t>
  </si>
  <si>
    <t>ZONA ŞĂULIA</t>
  </si>
  <si>
    <t>DJ 107G lim. jud. Alba-Aţintiş-Luduş</t>
  </si>
  <si>
    <t>23+000-24+000</t>
  </si>
  <si>
    <t>23+580-23+880</t>
  </si>
  <si>
    <t>Aţintiş</t>
  </si>
  <si>
    <t>26+300-27+000</t>
  </si>
  <si>
    <t>27+000-29+000</t>
  </si>
  <si>
    <t>Total km pe DJ 107G</t>
  </si>
  <si>
    <t>DJ 151 Luduş Sărmaşu</t>
  </si>
  <si>
    <t>10+000-12+000</t>
  </si>
  <si>
    <t>Tăureni</t>
  </si>
  <si>
    <t>12+000-14+400</t>
  </si>
  <si>
    <t>15+400-16+400</t>
  </si>
  <si>
    <t xml:space="preserve">Zau de Cîmpie;
Tăureni 
</t>
  </si>
  <si>
    <t>21+200-26+000</t>
  </si>
  <si>
    <t>Zau de Cîmpie; 
Miheşu de Cîmpie</t>
  </si>
  <si>
    <t>26+000-27+000</t>
  </si>
  <si>
    <t>Miheşu de Cîmpie</t>
  </si>
  <si>
    <t>27+000-28+000</t>
  </si>
  <si>
    <t>28+000-28+642</t>
  </si>
  <si>
    <t>28+792-29+150</t>
  </si>
  <si>
    <t>34+000-36+000</t>
  </si>
  <si>
    <t>35+000-36+000</t>
  </si>
  <si>
    <t>34+000-35+000</t>
  </si>
  <si>
    <t>Sărmaşu
(Balda)</t>
  </si>
  <si>
    <t>Total km pe DJ 151</t>
  </si>
  <si>
    <t>DJ 151A Şăulia-Band</t>
  </si>
  <si>
    <t>6+700-8+000</t>
  </si>
  <si>
    <t>Şăulia</t>
  </si>
  <si>
    <t>1+500-3+860</t>
  </si>
  <si>
    <t>9+000-10+000</t>
  </si>
  <si>
    <t>Grebenişu de Cîmpie</t>
  </si>
  <si>
    <t>11+300-12+300</t>
  </si>
  <si>
    <t>18+000-19+100</t>
  </si>
  <si>
    <t>Band</t>
  </si>
  <si>
    <t>Total km pe DJ 151A</t>
  </si>
  <si>
    <t>DJ 151C Zau de Câmpie-Valea Largă</t>
  </si>
  <si>
    <t>0+100-1+030</t>
  </si>
  <si>
    <t>Zau de Cîmpie; 
Valea Largă</t>
  </si>
  <si>
    <t xml:space="preserve">
1+030-2+100</t>
  </si>
  <si>
    <t>4+500-5+500</t>
  </si>
  <si>
    <t>Valea Largă</t>
  </si>
  <si>
    <t>6+500-7+500</t>
  </si>
  <si>
    <t>Total km pe DJ 151C</t>
  </si>
  <si>
    <t>DJ 153F Bichiş-Ozd</t>
  </si>
  <si>
    <t>3+000-4+000</t>
  </si>
  <si>
    <t>Bichiş</t>
  </si>
  <si>
    <t>4+500-5+400</t>
  </si>
  <si>
    <t>Total km pe DJ 153F</t>
  </si>
  <si>
    <t>DJ 153G Sînger-Papiu Ilarian</t>
  </si>
  <si>
    <t>2+000-3+100</t>
  </si>
  <si>
    <t>Sînger</t>
  </si>
  <si>
    <t>3+680-4+680</t>
  </si>
  <si>
    <t>Papiu Ilarian</t>
  </si>
  <si>
    <t>4+900-5+200</t>
  </si>
  <si>
    <t>6+300-6+900</t>
  </si>
  <si>
    <t>7+600-8+700</t>
  </si>
  <si>
    <t>Total km pe DJ 153G</t>
  </si>
  <si>
    <t>Total km covoare bituminoase zona Şăulia</t>
  </si>
  <si>
    <t>VI.</t>
  </si>
  <si>
    <t>ZONA SIGHIŞOARA</t>
  </si>
  <si>
    <t>DJ 143 Daneş-Criş-lim. jud. Sibiu</t>
  </si>
  <si>
    <t>comuna Daneş</t>
  </si>
  <si>
    <t>1+000-6+400</t>
  </si>
  <si>
    <t>Daneş</t>
  </si>
  <si>
    <t>6+400-6+900</t>
  </si>
  <si>
    <t>Daneş(Criş)</t>
  </si>
  <si>
    <t>Total km pe DJ 143</t>
  </si>
  <si>
    <t>DJ 106 lim. jud. Sibiu-Apold-Sighişoara</t>
  </si>
  <si>
    <t>82+535-83+035</t>
  </si>
  <si>
    <t>comuna Apold</t>
  </si>
  <si>
    <t>89+000-89+485</t>
  </si>
  <si>
    <t>89+485-89+535</t>
  </si>
  <si>
    <t>Şaeş</t>
  </si>
  <si>
    <t>91+415-92+900</t>
  </si>
  <si>
    <t>Şaeş-Sighişoara</t>
  </si>
  <si>
    <t>92+985-97+900</t>
  </si>
  <si>
    <t>Total km pe DJ 106</t>
  </si>
  <si>
    <t>Total km covoare bituminoase zona Sighişoara</t>
  </si>
  <si>
    <t>VII.</t>
  </si>
  <si>
    <t>ZONA SÎNCRAI</t>
  </si>
  <si>
    <t>DJ 151D Ungheni-Acăţari-Tâmpa</t>
  </si>
  <si>
    <t>8+800-9+200</t>
  </si>
  <si>
    <t>Acăţari</t>
  </si>
  <si>
    <t>9+700-10+300</t>
  </si>
  <si>
    <t>Păsăreni</t>
  </si>
  <si>
    <t>14+550-15+450</t>
  </si>
  <si>
    <t>15+500-16+500</t>
  </si>
  <si>
    <t>15+500-16+100</t>
  </si>
  <si>
    <t>16+100-16+500</t>
  </si>
  <si>
    <t>17+100-19+700</t>
  </si>
  <si>
    <t>Păsăreni-Murgeşti</t>
  </si>
  <si>
    <t>19+700-21+700</t>
  </si>
  <si>
    <t>26+900-27+900</t>
  </si>
  <si>
    <t>Total km pe DJ 151D</t>
  </si>
  <si>
    <t>DJ 152A Tg. Mureş-Band-Iernut</t>
  </si>
  <si>
    <t>0+930-3+930</t>
  </si>
  <si>
    <t>Sîncraiu de Mureş</t>
  </si>
  <si>
    <t>9+500-11+000</t>
  </si>
  <si>
    <t>Berghia</t>
  </si>
  <si>
    <t>17+500-21+000</t>
  </si>
  <si>
    <t>24+950-26+950</t>
  </si>
  <si>
    <t>Iclănzel</t>
  </si>
  <si>
    <t>26+950-29+000</t>
  </si>
  <si>
    <t>37+050-37+900</t>
  </si>
  <si>
    <t>39+500-40+550</t>
  </si>
  <si>
    <t>Iernut</t>
  </si>
  <si>
    <t>Total km pe DJ 152A</t>
  </si>
  <si>
    <t>DJ 152B Şăulia-Pârâul Crucii</t>
  </si>
  <si>
    <t>0+000-2+000</t>
  </si>
  <si>
    <t>9+130-9+580</t>
  </si>
  <si>
    <t>Pogăceaua</t>
  </si>
  <si>
    <t>10+000-12+400</t>
  </si>
  <si>
    <t>12+900-13+300</t>
  </si>
  <si>
    <t>Pârâul Crucii</t>
  </si>
  <si>
    <t>Total km pe DJ 152B</t>
  </si>
  <si>
    <t>DJ 173 Rîciu-Crăieşti</t>
  </si>
  <si>
    <t>70+180-71+000</t>
  </si>
  <si>
    <t>Rîciu</t>
  </si>
  <si>
    <t>71+000-73+000</t>
  </si>
  <si>
    <t>74+300-77+180</t>
  </si>
  <si>
    <t>Total km pe DJ 173</t>
  </si>
  <si>
    <t>DJ 154G Lechincioara-Şincai</t>
  </si>
  <si>
    <t>1+000-3+500</t>
  </si>
  <si>
    <t>Şincai</t>
  </si>
  <si>
    <t>Total km pe DJ 154G</t>
  </si>
  <si>
    <t>Total km covoare bituminoase zona Sîncrai</t>
  </si>
  <si>
    <t>PU lei/km</t>
  </si>
  <si>
    <t>Valoare estimată: (lei)</t>
  </si>
  <si>
    <t xml:space="preserve">DALI Reabilitarea sistemului rutier pe DJ 136  Sg de Pădure - Bezid şi DJ 136A Bezidul Nou - lim jud Harghita </t>
  </si>
  <si>
    <t xml:space="preserve">Avize  DALI Reabilitarea sistemului rutier pe DJ 136  Sg de Pădure - Bezid şi DJ 136A Bezidul Nou - lim jud Harghita </t>
  </si>
  <si>
    <t>SF Lărgire drum judeţean DJ 154J Breaza – Voivodeni – Glodeni</t>
  </si>
  <si>
    <t>Avize Lărgire drum judeţean DJ 154J Breaza – Voivodeni – Glodeni</t>
  </si>
  <si>
    <t>PT Reabilitare DJ 136 Sângeorgiu de Pădure-Bezid şi DJ 136A (Asfaltare)</t>
  </si>
  <si>
    <t>PT Lărgire drum DJ 154J Breaza - Glodeni-Voivodeni 
km 10+800-13+900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</si>
</sst>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00"/>
  </numFmts>
  <fonts count="48">
    <font>
      <sz val="10"/>
      <name val="Arial"/>
      <family val="0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9"/>
      <color indexed="8"/>
      <name val="Calibri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12"/>
      <name val="Arial"/>
      <family val="2"/>
    </font>
    <font>
      <sz val="10"/>
      <color indexed="20"/>
      <name val="Arial"/>
      <family val="0"/>
    </font>
    <font>
      <b/>
      <sz val="10"/>
      <color indexed="18"/>
      <name val="Arial"/>
      <family val="2"/>
    </font>
    <font>
      <b/>
      <sz val="10"/>
      <color indexed="62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18"/>
      <name val="Arial"/>
      <family val="2"/>
    </font>
    <font>
      <b/>
      <sz val="10"/>
      <color indexed="10"/>
      <name val="Arial"/>
      <family val="2"/>
    </font>
    <font>
      <sz val="11"/>
      <color indexed="18"/>
      <name val="Arial"/>
      <family val="2"/>
    </font>
    <font>
      <sz val="10"/>
      <color indexed="18"/>
      <name val="Arial"/>
      <family val="2"/>
    </font>
    <font>
      <sz val="11"/>
      <color indexed="20"/>
      <name val="Arial"/>
      <family val="2"/>
    </font>
    <font>
      <sz val="9"/>
      <color indexed="8"/>
      <name val="Calibri"/>
      <family val="2"/>
    </font>
    <font>
      <b/>
      <sz val="10"/>
      <color indexed="20"/>
      <name val="Arial"/>
      <family val="2"/>
    </font>
    <font>
      <sz val="10"/>
      <color indexed="61"/>
      <name val="Arial"/>
      <family val="2"/>
    </font>
    <font>
      <sz val="11"/>
      <color indexed="20"/>
      <name val="Calibri"/>
      <family val="2"/>
    </font>
    <font>
      <b/>
      <sz val="11"/>
      <color indexed="20"/>
      <name val="Arial"/>
      <family val="2"/>
    </font>
    <font>
      <sz val="8"/>
      <name val="Arial"/>
      <family val="0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sz val="9"/>
      <name val="Arial"/>
      <family val="0"/>
    </font>
    <font>
      <sz val="11"/>
      <color indexed="17"/>
      <name val="Calibri"/>
      <family val="2"/>
    </font>
    <font>
      <sz val="11"/>
      <color indexed="17"/>
      <name val="Arial"/>
      <family val="2"/>
    </font>
    <font>
      <i/>
      <sz val="11"/>
      <name val="Arial"/>
      <family val="2"/>
    </font>
    <font>
      <i/>
      <sz val="11"/>
      <color indexed="12"/>
      <name val="Arial"/>
      <family val="2"/>
    </font>
    <font>
      <b/>
      <i/>
      <sz val="11"/>
      <color indexed="8"/>
      <name val="Arial"/>
      <family val="2"/>
    </font>
    <font>
      <b/>
      <i/>
      <sz val="11"/>
      <color indexed="10"/>
      <name val="Arial"/>
      <family val="2"/>
    </font>
    <font>
      <sz val="11"/>
      <name val="Arial"/>
      <family val="2"/>
    </font>
    <font>
      <b/>
      <sz val="11"/>
      <color indexed="30"/>
      <name val="Arial"/>
      <family val="2"/>
    </font>
    <font>
      <sz val="11"/>
      <color indexed="30"/>
      <name val="Arial"/>
      <family val="2"/>
    </font>
    <font>
      <b/>
      <i/>
      <sz val="11"/>
      <color indexed="12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6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48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2">
    <xf numFmtId="0" fontId="0" fillId="0" borderId="0" xfId="0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textRotation="90" wrapText="1"/>
    </xf>
    <xf numFmtId="4" fontId="1" fillId="0" borderId="2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0" fontId="1" fillId="2" borderId="2" xfId="0" applyFont="1" applyFill="1" applyBorder="1" applyAlignment="1">
      <alignment horizontal="left" vertical="center" wrapText="1"/>
    </xf>
    <xf numFmtId="4" fontId="1" fillId="2" borderId="2" xfId="0" applyNumberFormat="1" applyFont="1" applyFill="1" applyBorder="1" applyAlignment="1">
      <alignment horizontal="right" vertical="center"/>
    </xf>
    <xf numFmtId="3" fontId="7" fillId="2" borderId="2" xfId="0" applyNumberFormat="1" applyFont="1" applyFill="1" applyBorder="1" applyAlignment="1">
      <alignment horizontal="right" vertical="center"/>
    </xf>
    <xf numFmtId="3" fontId="3" fillId="2" borderId="2" xfId="0" applyNumberFormat="1" applyFont="1" applyFill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0" fontId="8" fillId="3" borderId="2" xfId="0" applyFont="1" applyFill="1" applyBorder="1" applyAlignment="1">
      <alignment vertical="center"/>
    </xf>
    <xf numFmtId="4" fontId="8" fillId="3" borderId="2" xfId="0" applyNumberFormat="1" applyFont="1" applyFill="1" applyBorder="1" applyAlignment="1">
      <alignment horizontal="right" vertical="center"/>
    </xf>
    <xf numFmtId="3" fontId="0" fillId="3" borderId="2" xfId="0" applyNumberFormat="1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8" fillId="3" borderId="2" xfId="0" applyFont="1" applyFill="1" applyBorder="1" applyAlignment="1">
      <alignment vertical="center" wrapText="1"/>
    </xf>
    <xf numFmtId="3" fontId="3" fillId="2" borderId="2" xfId="0" applyNumberFormat="1" applyFont="1" applyFill="1" applyBorder="1" applyAlignment="1">
      <alignment/>
    </xf>
    <xf numFmtId="3" fontId="7" fillId="2" borderId="2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vertical="center"/>
    </xf>
    <xf numFmtId="4" fontId="11" fillId="0" borderId="2" xfId="0" applyNumberFormat="1" applyFont="1" applyBorder="1" applyAlignment="1">
      <alignment horizontal="right" vertical="center"/>
    </xf>
    <xf numFmtId="3" fontId="11" fillId="0" borderId="2" xfId="0" applyNumberFormat="1" applyFont="1" applyBorder="1" applyAlignment="1">
      <alignment/>
    </xf>
    <xf numFmtId="3" fontId="12" fillId="0" borderId="2" xfId="0" applyNumberFormat="1" applyFont="1" applyBorder="1" applyAlignment="1">
      <alignment/>
    </xf>
    <xf numFmtId="3" fontId="11" fillId="0" borderId="2" xfId="0" applyNumberFormat="1" applyFont="1" applyBorder="1" applyAlignment="1">
      <alignment/>
    </xf>
    <xf numFmtId="3" fontId="5" fillId="0" borderId="1" xfId="0" applyNumberFormat="1" applyFont="1" applyFill="1" applyBorder="1" applyAlignment="1">
      <alignment/>
    </xf>
    <xf numFmtId="3" fontId="5" fillId="0" borderId="2" xfId="0" applyNumberFormat="1" applyFont="1" applyFill="1" applyBorder="1" applyAlignment="1">
      <alignment/>
    </xf>
    <xf numFmtId="4" fontId="13" fillId="0" borderId="2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0" fontId="1" fillId="0" borderId="2" xfId="0" applyFont="1" applyBorder="1" applyAlignment="1">
      <alignment vertical="center"/>
    </xf>
    <xf numFmtId="4" fontId="1" fillId="0" borderId="2" xfId="0" applyNumberFormat="1" applyFont="1" applyBorder="1" applyAlignment="1">
      <alignment horizontal="right" vertical="center"/>
    </xf>
    <xf numFmtId="3" fontId="13" fillId="0" borderId="1" xfId="0" applyNumberFormat="1" applyFont="1" applyFill="1" applyBorder="1" applyAlignment="1">
      <alignment/>
    </xf>
    <xf numFmtId="3" fontId="13" fillId="0" borderId="2" xfId="0" applyNumberFormat="1" applyFont="1" applyFill="1" applyBorder="1" applyAlignment="1">
      <alignment/>
    </xf>
    <xf numFmtId="0" fontId="8" fillId="3" borderId="2" xfId="0" applyFont="1" applyFill="1" applyBorder="1" applyAlignment="1">
      <alignment vertical="center"/>
    </xf>
    <xf numFmtId="4" fontId="14" fillId="3" borderId="2" xfId="0" applyNumberFormat="1" applyFont="1" applyFill="1" applyBorder="1" applyAlignment="1">
      <alignment/>
    </xf>
    <xf numFmtId="0" fontId="7" fillId="0" borderId="2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4" fontId="8" fillId="0" borderId="2" xfId="0" applyNumberFormat="1" applyFont="1" applyBorder="1" applyAlignment="1">
      <alignment horizontal="right" vertical="center"/>
    </xf>
    <xf numFmtId="3" fontId="17" fillId="0" borderId="2" xfId="0" applyNumberFormat="1" applyFont="1" applyBorder="1" applyAlignment="1">
      <alignment/>
    </xf>
    <xf numFmtId="3" fontId="17" fillId="0" borderId="2" xfId="0" applyNumberFormat="1" applyFont="1" applyBorder="1" applyAlignment="1">
      <alignment/>
    </xf>
    <xf numFmtId="3" fontId="7" fillId="2" borderId="2" xfId="0" applyNumberFormat="1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vertical="center"/>
    </xf>
    <xf numFmtId="0" fontId="16" fillId="3" borderId="2" xfId="0" applyFont="1" applyFill="1" applyBorder="1" applyAlignment="1">
      <alignment vertical="center"/>
    </xf>
    <xf numFmtId="4" fontId="16" fillId="3" borderId="2" xfId="0" applyNumberFormat="1" applyFont="1" applyFill="1" applyBorder="1" applyAlignment="1">
      <alignment horizontal="right" vertical="center"/>
    </xf>
    <xf numFmtId="3" fontId="16" fillId="0" borderId="2" xfId="0" applyNumberFormat="1" applyFont="1" applyBorder="1" applyAlignment="1">
      <alignment/>
    </xf>
    <xf numFmtId="3" fontId="5" fillId="0" borderId="1" xfId="0" applyNumberFormat="1" applyFont="1" applyFill="1" applyBorder="1" applyAlignment="1">
      <alignment/>
    </xf>
    <xf numFmtId="3" fontId="5" fillId="0" borderId="2" xfId="0" applyNumberFormat="1" applyFont="1" applyFill="1" applyBorder="1" applyAlignment="1">
      <alignment/>
    </xf>
    <xf numFmtId="3" fontId="11" fillId="0" borderId="1" xfId="0" applyNumberFormat="1" applyFont="1" applyFill="1" applyBorder="1" applyAlignment="1">
      <alignment/>
    </xf>
    <xf numFmtId="3" fontId="11" fillId="0" borderId="2" xfId="0" applyNumberFormat="1" applyFont="1" applyFill="1" applyBorder="1" applyAlignment="1">
      <alignment/>
    </xf>
    <xf numFmtId="0" fontId="18" fillId="0" borderId="2" xfId="0" applyFont="1" applyBorder="1" applyAlignment="1">
      <alignment vertical="center"/>
    </xf>
    <xf numFmtId="3" fontId="19" fillId="0" borderId="2" xfId="0" applyNumberFormat="1" applyFont="1" applyBorder="1" applyAlignment="1">
      <alignment/>
    </xf>
    <xf numFmtId="4" fontId="1" fillId="2" borderId="2" xfId="0" applyNumberFormat="1" applyFont="1" applyFill="1" applyBorder="1" applyAlignment="1">
      <alignment horizontal="right" vertical="center" wrapText="1"/>
    </xf>
    <xf numFmtId="3" fontId="1" fillId="2" borderId="2" xfId="0" applyNumberFormat="1" applyFont="1" applyFill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/>
    </xf>
    <xf numFmtId="4" fontId="20" fillId="0" borderId="2" xfId="0" applyNumberFormat="1" applyFont="1" applyBorder="1" applyAlignment="1">
      <alignment horizontal="right" vertical="center"/>
    </xf>
    <xf numFmtId="3" fontId="0" fillId="4" borderId="1" xfId="0" applyNumberFormat="1" applyFill="1" applyBorder="1" applyAlignment="1">
      <alignment/>
    </xf>
    <xf numFmtId="0" fontId="21" fillId="0" borderId="2" xfId="0" applyFont="1" applyBorder="1" applyAlignment="1">
      <alignment wrapText="1"/>
    </xf>
    <xf numFmtId="3" fontId="0" fillId="4" borderId="2" xfId="0" applyNumberFormat="1" applyFill="1" applyBorder="1" applyAlignment="1">
      <alignment/>
    </xf>
    <xf numFmtId="3" fontId="13" fillId="5" borderId="2" xfId="0" applyNumberFormat="1" applyFont="1" applyFill="1" applyBorder="1" applyAlignment="1">
      <alignment/>
    </xf>
    <xf numFmtId="3" fontId="13" fillId="5" borderId="1" xfId="0" applyNumberFormat="1" applyFont="1" applyFill="1" applyBorder="1" applyAlignment="1">
      <alignment/>
    </xf>
    <xf numFmtId="0" fontId="20" fillId="0" borderId="2" xfId="0" applyFont="1" applyBorder="1" applyAlignment="1">
      <alignment vertical="center"/>
    </xf>
    <xf numFmtId="4" fontId="0" fillId="0" borderId="2" xfId="0" applyNumberFormat="1" applyFill="1" applyBorder="1" applyAlignment="1">
      <alignment horizontal="right" vertical="center"/>
    </xf>
    <xf numFmtId="3" fontId="10" fillId="0" borderId="2" xfId="0" applyNumberFormat="1" applyFont="1" applyBorder="1" applyAlignment="1">
      <alignment/>
    </xf>
    <xf numFmtId="3" fontId="23" fillId="0" borderId="2" xfId="0" applyNumberFormat="1" applyFont="1" applyBorder="1" applyAlignment="1">
      <alignment/>
    </xf>
    <xf numFmtId="3" fontId="10" fillId="0" borderId="2" xfId="0" applyNumberFormat="1" applyFont="1" applyBorder="1" applyAlignment="1">
      <alignment/>
    </xf>
    <xf numFmtId="0" fontId="20" fillId="0" borderId="2" xfId="0" applyFont="1" applyBorder="1" applyAlignment="1">
      <alignment vertical="center"/>
    </xf>
    <xf numFmtId="3" fontId="22" fillId="0" borderId="2" xfId="0" applyNumberFormat="1" applyFont="1" applyBorder="1" applyAlignment="1">
      <alignment/>
    </xf>
    <xf numFmtId="3" fontId="10" fillId="2" borderId="2" xfId="0" applyNumberFormat="1" applyFont="1" applyFill="1" applyBorder="1" applyAlignment="1">
      <alignment/>
    </xf>
    <xf numFmtId="49" fontId="20" fillId="0" borderId="2" xfId="0" applyNumberFormat="1" applyFont="1" applyBorder="1" applyAlignment="1">
      <alignment vertical="center" wrapText="1"/>
    </xf>
    <xf numFmtId="3" fontId="10" fillId="0" borderId="2" xfId="0" applyNumberFormat="1" applyFont="1" applyBorder="1" applyAlignment="1">
      <alignment/>
    </xf>
    <xf numFmtId="2" fontId="10" fillId="0" borderId="2" xfId="0" applyNumberFormat="1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/>
    </xf>
    <xf numFmtId="4" fontId="0" fillId="0" borderId="2" xfId="0" applyNumberFormat="1" applyBorder="1" applyAlignment="1">
      <alignment horizontal="right" vertical="center"/>
    </xf>
    <xf numFmtId="3" fontId="22" fillId="0" borderId="2" xfId="0" applyNumberFormat="1" applyFont="1" applyBorder="1" applyAlignment="1">
      <alignment/>
    </xf>
    <xf numFmtId="0" fontId="22" fillId="0" borderId="2" xfId="0" applyFont="1" applyBorder="1" applyAlignment="1">
      <alignment/>
    </xf>
    <xf numFmtId="3" fontId="24" fillId="0" borderId="2" xfId="0" applyNumberFormat="1" applyFont="1" applyBorder="1" applyAlignment="1">
      <alignment/>
    </xf>
    <xf numFmtId="0" fontId="10" fillId="0" borderId="2" xfId="0" applyFont="1" applyBorder="1" applyAlignment="1">
      <alignment vertical="center" wrapText="1"/>
    </xf>
    <xf numFmtId="4" fontId="0" fillId="0" borderId="2" xfId="0" applyNumberFormat="1" applyBorder="1" applyAlignment="1">
      <alignment horizontal="right"/>
    </xf>
    <xf numFmtId="3" fontId="10" fillId="0" borderId="2" xfId="0" applyNumberFormat="1" applyFont="1" applyBorder="1" applyAlignment="1">
      <alignment horizontal="right" vertical="center"/>
    </xf>
    <xf numFmtId="0" fontId="25" fillId="5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right"/>
    </xf>
    <xf numFmtId="3" fontId="22" fillId="5" borderId="2" xfId="0" applyNumberFormat="1" applyFont="1" applyFill="1" applyBorder="1" applyAlignment="1">
      <alignment/>
    </xf>
    <xf numFmtId="3" fontId="22" fillId="5" borderId="1" xfId="0" applyNumberFormat="1" applyFont="1" applyFill="1" applyBorder="1" applyAlignment="1">
      <alignment/>
    </xf>
    <xf numFmtId="3" fontId="22" fillId="5" borderId="2" xfId="0" applyNumberFormat="1" applyFont="1" applyFill="1" applyBorder="1" applyAlignment="1">
      <alignment/>
    </xf>
    <xf numFmtId="3" fontId="13" fillId="6" borderId="1" xfId="0" applyNumberFormat="1" applyFont="1" applyFill="1" applyBorder="1" applyAlignment="1">
      <alignment/>
    </xf>
    <xf numFmtId="3" fontId="13" fillId="6" borderId="2" xfId="0" applyNumberFormat="1" applyFont="1" applyFill="1" applyBorder="1" applyAlignment="1">
      <alignment/>
    </xf>
    <xf numFmtId="3" fontId="0" fillId="0" borderId="2" xfId="0" applyNumberFormat="1" applyFill="1" applyBorder="1" applyAlignment="1">
      <alignment/>
    </xf>
    <xf numFmtId="3" fontId="1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3" fontId="15" fillId="0" borderId="2" xfId="0" applyNumberFormat="1" applyFont="1" applyFill="1" applyBorder="1" applyAlignment="1">
      <alignment/>
    </xf>
    <xf numFmtId="4" fontId="18" fillId="0" borderId="2" xfId="0" applyNumberFormat="1" applyFont="1" applyBorder="1" applyAlignment="1">
      <alignment horizontal="right" vertical="center"/>
    </xf>
    <xf numFmtId="3" fontId="19" fillId="0" borderId="2" xfId="0" applyNumberFormat="1" applyFont="1" applyFill="1" applyBorder="1" applyAlignment="1">
      <alignment/>
    </xf>
    <xf numFmtId="3" fontId="10" fillId="0" borderId="2" xfId="0" applyNumberFormat="1" applyFont="1" applyFill="1" applyBorder="1" applyAlignment="1">
      <alignment/>
    </xf>
    <xf numFmtId="3" fontId="10" fillId="0" borderId="2" xfId="0" applyNumberFormat="1" applyFont="1" applyFill="1" applyBorder="1" applyAlignment="1">
      <alignment/>
    </xf>
    <xf numFmtId="3" fontId="20" fillId="0" borderId="2" xfId="0" applyNumberFormat="1" applyFont="1" applyFill="1" applyBorder="1" applyAlignment="1">
      <alignment/>
    </xf>
    <xf numFmtId="49" fontId="3" fillId="2" borderId="2" xfId="0" applyNumberFormat="1" applyFont="1" applyFill="1" applyBorder="1" applyAlignment="1">
      <alignment horizontal="right" vertical="center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/>
    </xf>
    <xf numFmtId="3" fontId="11" fillId="0" borderId="2" xfId="0" applyNumberFormat="1" applyFont="1" applyFill="1" applyBorder="1" applyAlignment="1">
      <alignment/>
    </xf>
    <xf numFmtId="49" fontId="22" fillId="5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/>
    </xf>
    <xf numFmtId="0" fontId="0" fillId="6" borderId="2" xfId="0" applyFill="1" applyBorder="1" applyAlignment="1">
      <alignment horizontal="right"/>
    </xf>
    <xf numFmtId="3" fontId="3" fillId="6" borderId="2" xfId="0" applyNumberFormat="1" applyFont="1" applyFill="1" applyBorder="1" applyAlignment="1">
      <alignment/>
    </xf>
    <xf numFmtId="49" fontId="0" fillId="0" borderId="3" xfId="0" applyNumberFormat="1" applyBorder="1" applyAlignment="1">
      <alignment horizontal="right" vertical="center"/>
    </xf>
    <xf numFmtId="0" fontId="1" fillId="0" borderId="3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/>
    </xf>
    <xf numFmtId="49" fontId="1" fillId="0" borderId="4" xfId="0" applyNumberFormat="1" applyFont="1" applyBorder="1" applyAlignment="1">
      <alignment horizontal="right" vertical="center" textRotation="90"/>
    </xf>
    <xf numFmtId="0" fontId="1" fillId="0" borderId="4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textRotation="90" wrapText="1"/>
    </xf>
    <xf numFmtId="3" fontId="3" fillId="0" borderId="4" xfId="0" applyNumberFormat="1" applyFont="1" applyBorder="1" applyAlignment="1">
      <alignment horizontal="center" textRotation="90" wrapText="1"/>
    </xf>
    <xf numFmtId="3" fontId="4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textRotation="90" wrapText="1"/>
    </xf>
    <xf numFmtId="3" fontId="28" fillId="0" borderId="4" xfId="0" applyNumberFormat="1" applyFont="1" applyBorder="1" applyAlignment="1">
      <alignment horizontal="center" textRotation="90" wrapText="1"/>
    </xf>
    <xf numFmtId="0" fontId="28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textRotation="90" wrapText="1"/>
    </xf>
    <xf numFmtId="3" fontId="30" fillId="0" borderId="0" xfId="0" applyNumberFormat="1" applyFont="1" applyAlignment="1">
      <alignment/>
    </xf>
    <xf numFmtId="0" fontId="30" fillId="0" borderId="0" xfId="0" applyFont="1" applyAlignment="1">
      <alignment/>
    </xf>
    <xf numFmtId="0" fontId="2" fillId="0" borderId="0" xfId="0" applyFont="1" applyAlignment="1">
      <alignment horizontal="center"/>
    </xf>
    <xf numFmtId="0" fontId="31" fillId="3" borderId="2" xfId="0" applyFont="1" applyFill="1" applyBorder="1" applyAlignment="1">
      <alignment wrapText="1"/>
    </xf>
    <xf numFmtId="0" fontId="31" fillId="0" borderId="2" xfId="0" applyFont="1" applyBorder="1" applyAlignment="1">
      <alignment wrapText="1"/>
    </xf>
    <xf numFmtId="0" fontId="31" fillId="0" borderId="2" xfId="0" applyFont="1" applyBorder="1" applyAlignment="1">
      <alignment/>
    </xf>
    <xf numFmtId="0" fontId="31" fillId="3" borderId="2" xfId="0" applyFont="1" applyFill="1" applyBorder="1" applyAlignment="1">
      <alignment/>
    </xf>
    <xf numFmtId="164" fontId="31" fillId="3" borderId="2" xfId="0" applyNumberFormat="1" applyFont="1" applyFill="1" applyBorder="1" applyAlignment="1">
      <alignment wrapText="1"/>
    </xf>
    <xf numFmtId="0" fontId="31" fillId="0" borderId="2" xfId="0" applyFont="1" applyBorder="1" applyAlignment="1">
      <alignment/>
    </xf>
    <xf numFmtId="0" fontId="32" fillId="3" borderId="2" xfId="0" applyFont="1" applyFill="1" applyBorder="1" applyAlignment="1">
      <alignment vertical="center" wrapText="1"/>
    </xf>
    <xf numFmtId="4" fontId="32" fillId="3" borderId="2" xfId="0" applyNumberFormat="1" applyFont="1" applyFill="1" applyBorder="1" applyAlignment="1">
      <alignment horizontal="right" vertical="center"/>
    </xf>
    <xf numFmtId="0" fontId="32" fillId="0" borderId="2" xfId="0" applyFont="1" applyBorder="1" applyAlignment="1">
      <alignment vertical="center" wrapText="1"/>
    </xf>
    <xf numFmtId="4" fontId="32" fillId="0" borderId="2" xfId="0" applyNumberFormat="1" applyFont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0" fontId="2" fillId="0" borderId="5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3" fontId="0" fillId="0" borderId="9" xfId="0" applyNumberForma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2" fillId="5" borderId="11" xfId="0" applyFont="1" applyFill="1" applyBorder="1" applyAlignment="1">
      <alignment wrapText="1"/>
    </xf>
    <xf numFmtId="0" fontId="0" fillId="0" borderId="11" xfId="0" applyBorder="1" applyAlignment="1">
      <alignment/>
    </xf>
    <xf numFmtId="3" fontId="3" fillId="5" borderId="12" xfId="0" applyNumberFormat="1" applyFont="1" applyFill="1" applyBorder="1" applyAlignment="1">
      <alignment/>
    </xf>
    <xf numFmtId="0" fontId="1" fillId="0" borderId="13" xfId="0" applyFont="1" applyBorder="1" applyAlignment="1">
      <alignment horizontal="center" vertical="top" textRotation="90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 textRotation="90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4" xfId="0" applyFont="1" applyBorder="1" applyAlignment="1">
      <alignment horizontal="center" vertical="top" textRotation="90"/>
    </xf>
    <xf numFmtId="0" fontId="8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vertical="top"/>
    </xf>
    <xf numFmtId="165" fontId="8" fillId="0" borderId="2" xfId="0" applyNumberFormat="1" applyFont="1" applyBorder="1" applyAlignment="1">
      <alignment vertical="top" textRotation="90"/>
    </xf>
    <xf numFmtId="0" fontId="1" fillId="3" borderId="2" xfId="0" applyFont="1" applyFill="1" applyBorder="1" applyAlignment="1">
      <alignment horizontal="center" vertical="top"/>
    </xf>
    <xf numFmtId="165" fontId="1" fillId="3" borderId="2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165" fontId="1" fillId="0" borderId="2" xfId="0" applyNumberFormat="1" applyFont="1" applyFill="1" applyBorder="1" applyAlignment="1">
      <alignment horizontal="center" vertical="top"/>
    </xf>
    <xf numFmtId="3" fontId="1" fillId="0" borderId="15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 wrapText="1"/>
    </xf>
    <xf numFmtId="3" fontId="1" fillId="0" borderId="2" xfId="0" applyNumberFormat="1" applyFont="1" applyBorder="1" applyAlignment="1">
      <alignment horizontal="center"/>
    </xf>
    <xf numFmtId="3" fontId="1" fillId="3" borderId="2" xfId="0" applyNumberFormat="1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left" wrapText="1"/>
    </xf>
    <xf numFmtId="0" fontId="1" fillId="0" borderId="2" xfId="0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5" fontId="1" fillId="3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0" fontId="8" fillId="0" borderId="15" xfId="0" applyFont="1" applyBorder="1" applyAlignment="1">
      <alignment horizontal="right"/>
    </xf>
    <xf numFmtId="0" fontId="8" fillId="0" borderId="2" xfId="0" applyFont="1" applyBorder="1" applyAlignment="1">
      <alignment wrapText="1"/>
    </xf>
    <xf numFmtId="0" fontId="8" fillId="0" borderId="2" xfId="0" applyFont="1" applyBorder="1" applyAlignment="1">
      <alignment horizontal="center"/>
    </xf>
    <xf numFmtId="165" fontId="8" fillId="0" borderId="2" xfId="0" applyNumberFormat="1" applyFont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165" fontId="8" fillId="3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5" fontId="33" fillId="0" borderId="2" xfId="0" applyNumberFormat="1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 wrapText="1"/>
    </xf>
    <xf numFmtId="165" fontId="34" fillId="3" borderId="2" xfId="0" applyNumberFormat="1" applyFont="1" applyFill="1" applyBorder="1" applyAlignment="1">
      <alignment horizontal="center"/>
    </xf>
    <xf numFmtId="165" fontId="8" fillId="0" borderId="2" xfId="0" applyNumberFormat="1" applyFont="1" applyFill="1" applyBorder="1" applyAlignment="1">
      <alignment horizontal="center"/>
    </xf>
    <xf numFmtId="0" fontId="8" fillId="0" borderId="17" xfId="0" applyFont="1" applyBorder="1" applyAlignment="1">
      <alignment horizontal="right"/>
    </xf>
    <xf numFmtId="0" fontId="35" fillId="2" borderId="2" xfId="0" applyFont="1" applyFill="1" applyBorder="1" applyAlignment="1">
      <alignment wrapText="1"/>
    </xf>
    <xf numFmtId="165" fontId="36" fillId="0" borderId="2" xfId="0" applyNumberFormat="1" applyFont="1" applyBorder="1" applyAlignment="1">
      <alignment horizontal="center"/>
    </xf>
    <xf numFmtId="165" fontId="7" fillId="3" borderId="2" xfId="0" applyNumberFormat="1" applyFont="1" applyFill="1" applyBorder="1" applyAlignment="1">
      <alignment horizontal="center"/>
    </xf>
    <xf numFmtId="165" fontId="36" fillId="2" borderId="2" xfId="0" applyNumberFormat="1" applyFont="1" applyFill="1" applyBorder="1" applyAlignment="1">
      <alignment horizontal="center"/>
    </xf>
    <xf numFmtId="165" fontId="36" fillId="2" borderId="17" xfId="0" applyNumberFormat="1" applyFont="1" applyFill="1" applyBorder="1" applyAlignment="1">
      <alignment horizontal="center"/>
    </xf>
    <xf numFmtId="0" fontId="8" fillId="0" borderId="18" xfId="0" applyFont="1" applyBorder="1" applyAlignment="1">
      <alignment horizontal="right"/>
    </xf>
    <xf numFmtId="0" fontId="8" fillId="0" borderId="0" xfId="0" applyFont="1" applyAlignment="1">
      <alignment/>
    </xf>
    <xf numFmtId="165" fontId="34" fillId="0" borderId="2" xfId="0" applyNumberFormat="1" applyFont="1" applyFill="1" applyBorder="1" applyAlignment="1">
      <alignment horizontal="center"/>
    </xf>
    <xf numFmtId="0" fontId="8" fillId="0" borderId="19" xfId="0" applyFont="1" applyBorder="1" applyAlignment="1">
      <alignment horizontal="right"/>
    </xf>
    <xf numFmtId="0" fontId="35" fillId="0" borderId="2" xfId="0" applyFont="1" applyFill="1" applyBorder="1" applyAlignment="1">
      <alignment horizontal="center"/>
    </xf>
    <xf numFmtId="0" fontId="35" fillId="3" borderId="2" xfId="0" applyFont="1" applyFill="1" applyBorder="1" applyAlignment="1">
      <alignment horizontal="center"/>
    </xf>
    <xf numFmtId="165" fontId="35" fillId="3" borderId="2" xfId="0" applyNumberFormat="1" applyFont="1" applyFill="1" applyBorder="1" applyAlignment="1">
      <alignment horizontal="center"/>
    </xf>
    <xf numFmtId="0" fontId="8" fillId="3" borderId="2" xfId="0" applyFont="1" applyFill="1" applyBorder="1" applyAlignment="1">
      <alignment/>
    </xf>
    <xf numFmtId="165" fontId="35" fillId="0" borderId="2" xfId="0" applyNumberFormat="1" applyFont="1" applyFill="1" applyBorder="1" applyAlignment="1">
      <alignment horizontal="center"/>
    </xf>
    <xf numFmtId="0" fontId="8" fillId="0" borderId="15" xfId="0" applyFont="1" applyBorder="1" applyAlignment="1">
      <alignment/>
    </xf>
    <xf numFmtId="0" fontId="38" fillId="8" borderId="2" xfId="0" applyFont="1" applyFill="1" applyBorder="1" applyAlignment="1">
      <alignment wrapText="1"/>
    </xf>
    <xf numFmtId="0" fontId="39" fillId="0" borderId="2" xfId="0" applyFont="1" applyBorder="1" applyAlignment="1">
      <alignment/>
    </xf>
    <xf numFmtId="165" fontId="6" fillId="8" borderId="2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/>
    </xf>
    <xf numFmtId="165" fontId="6" fillId="3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165" fontId="40" fillId="8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/>
    </xf>
    <xf numFmtId="165" fontId="8" fillId="0" borderId="2" xfId="0" applyNumberFormat="1" applyFont="1" applyFill="1" applyBorder="1" applyAlignment="1">
      <alignment/>
    </xf>
    <xf numFmtId="165" fontId="8" fillId="3" borderId="2" xfId="0" applyNumberFormat="1" applyFont="1" applyFill="1" applyBorder="1" applyAlignment="1">
      <alignment/>
    </xf>
    <xf numFmtId="0" fontId="8" fillId="3" borderId="2" xfId="0" applyFont="1" applyFill="1" applyBorder="1" applyAlignment="1">
      <alignment wrapText="1"/>
    </xf>
    <xf numFmtId="165" fontId="39" fillId="3" borderId="2" xfId="0" applyNumberFormat="1" applyFont="1" applyFill="1" applyBorder="1" applyAlignment="1">
      <alignment horizontal="center"/>
    </xf>
    <xf numFmtId="165" fontId="39" fillId="0" borderId="2" xfId="0" applyNumberFormat="1" applyFont="1" applyFill="1" applyBorder="1" applyAlignment="1">
      <alignment horizontal="center"/>
    </xf>
    <xf numFmtId="165" fontId="36" fillId="3" borderId="2" xfId="0" applyNumberFormat="1" applyFont="1" applyFill="1" applyBorder="1" applyAlignment="1">
      <alignment horizontal="center"/>
    </xf>
    <xf numFmtId="165" fontId="37" fillId="0" borderId="2" xfId="0" applyNumberFormat="1" applyFont="1" applyBorder="1" applyAlignment="1">
      <alignment horizontal="center"/>
    </xf>
    <xf numFmtId="0" fontId="37" fillId="0" borderId="2" xfId="0" applyFont="1" applyFill="1" applyBorder="1" applyAlignment="1">
      <alignment horizontal="center"/>
    </xf>
    <xf numFmtId="165" fontId="37" fillId="0" borderId="2" xfId="0" applyNumberFormat="1" applyFont="1" applyFill="1" applyBorder="1" applyAlignment="1">
      <alignment horizontal="center"/>
    </xf>
    <xf numFmtId="0" fontId="35" fillId="0" borderId="17" xfId="0" applyFont="1" applyBorder="1" applyAlignment="1">
      <alignment horizontal="right"/>
    </xf>
    <xf numFmtId="0" fontId="35" fillId="3" borderId="2" xfId="0" applyFont="1" applyFill="1" applyBorder="1" applyAlignment="1">
      <alignment wrapText="1"/>
    </xf>
    <xf numFmtId="0" fontId="35" fillId="0" borderId="0" xfId="0" applyFont="1" applyBorder="1" applyAlignment="1">
      <alignment/>
    </xf>
    <xf numFmtId="0" fontId="35" fillId="0" borderId="19" xfId="0" applyFont="1" applyBorder="1" applyAlignment="1">
      <alignment horizontal="right"/>
    </xf>
    <xf numFmtId="0" fontId="35" fillId="0" borderId="2" xfId="0" applyFont="1" applyBorder="1" applyAlignment="1">
      <alignment horizontal="center"/>
    </xf>
    <xf numFmtId="0" fontId="8" fillId="0" borderId="19" xfId="0" applyFont="1" applyBorder="1" applyAlignment="1">
      <alignment/>
    </xf>
    <xf numFmtId="165" fontId="38" fillId="8" borderId="2" xfId="0" applyNumberFormat="1" applyFont="1" applyFill="1" applyBorder="1" applyAlignment="1">
      <alignment horizontal="center"/>
    </xf>
    <xf numFmtId="165" fontId="38" fillId="0" borderId="2" xfId="0" applyNumberFormat="1" applyFont="1" applyFill="1" applyBorder="1" applyAlignment="1">
      <alignment horizontal="center"/>
    </xf>
    <xf numFmtId="165" fontId="38" fillId="8" borderId="17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8" fillId="0" borderId="2" xfId="0" applyFont="1" applyBorder="1" applyAlignment="1">
      <alignment/>
    </xf>
    <xf numFmtId="165" fontId="8" fillId="0" borderId="2" xfId="0" applyNumberFormat="1" applyFont="1" applyBorder="1" applyAlignment="1">
      <alignment/>
    </xf>
    <xf numFmtId="0" fontId="1" fillId="0" borderId="17" xfId="0" applyFont="1" applyFill="1" applyBorder="1" applyAlignment="1">
      <alignment horizontal="center"/>
    </xf>
    <xf numFmtId="165" fontId="18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7" xfId="0" applyFont="1" applyFill="1" applyBorder="1" applyAlignment="1">
      <alignment horizontal="right"/>
    </xf>
    <xf numFmtId="0" fontId="35" fillId="0" borderId="19" xfId="0" applyFont="1" applyFill="1" applyBorder="1" applyAlignment="1">
      <alignment horizontal="right"/>
    </xf>
    <xf numFmtId="0" fontId="8" fillId="0" borderId="17" xfId="0" applyFont="1" applyBorder="1" applyAlignment="1">
      <alignment/>
    </xf>
    <xf numFmtId="0" fontId="39" fillId="3" borderId="2" xfId="0" applyFont="1" applyFill="1" applyBorder="1" applyAlignment="1">
      <alignment/>
    </xf>
    <xf numFmtId="165" fontId="38" fillId="3" borderId="2" xfId="0" applyNumberFormat="1" applyFont="1" applyFill="1" applyBorder="1" applyAlignment="1">
      <alignment horizontal="center"/>
    </xf>
    <xf numFmtId="0" fontId="39" fillId="0" borderId="2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4" borderId="2" xfId="0" applyFont="1" applyFill="1" applyBorder="1" applyAlignment="1">
      <alignment horizontal="left" wrapText="1"/>
    </xf>
    <xf numFmtId="0" fontId="8" fillId="0" borderId="18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right" vertical="top"/>
    </xf>
    <xf numFmtId="0" fontId="8" fillId="0" borderId="2" xfId="0" applyFont="1" applyFill="1" applyBorder="1" applyAlignment="1">
      <alignment vertical="top" wrapText="1"/>
    </xf>
    <xf numFmtId="0" fontId="8" fillId="0" borderId="2" xfId="0" applyFont="1" applyBorder="1" applyAlignment="1">
      <alignment horizontal="center" wrapText="1"/>
    </xf>
    <xf numFmtId="165" fontId="8" fillId="3" borderId="2" xfId="0" applyNumberFormat="1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right" vertical="top"/>
    </xf>
    <xf numFmtId="165" fontId="1" fillId="3" borderId="2" xfId="0" applyNumberFormat="1" applyFont="1" applyFill="1" applyBorder="1" applyAlignment="1">
      <alignment horizontal="center" wrapText="1"/>
    </xf>
    <xf numFmtId="165" fontId="36" fillId="3" borderId="2" xfId="0" applyNumberFormat="1" applyFont="1" applyFill="1" applyBorder="1" applyAlignment="1">
      <alignment horizontal="center" wrapText="1"/>
    </xf>
    <xf numFmtId="165" fontId="36" fillId="2" borderId="2" xfId="0" applyNumberFormat="1" applyFont="1" applyFill="1" applyBorder="1" applyAlignment="1">
      <alignment horizontal="center" wrapText="1"/>
    </xf>
    <xf numFmtId="165" fontId="36" fillId="2" borderId="17" xfId="0" applyNumberFormat="1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right"/>
    </xf>
    <xf numFmtId="0" fontId="8" fillId="0" borderId="20" xfId="0" applyFont="1" applyBorder="1" applyAlignment="1">
      <alignment/>
    </xf>
    <xf numFmtId="165" fontId="38" fillId="9" borderId="2" xfId="0" applyNumberFormat="1" applyFont="1" applyFill="1" applyBorder="1" applyAlignment="1">
      <alignment horizontal="center"/>
    </xf>
    <xf numFmtId="165" fontId="38" fillId="9" borderId="17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left" wrapText="1"/>
    </xf>
    <xf numFmtId="165" fontId="36" fillId="0" borderId="2" xfId="0" applyNumberFormat="1" applyFont="1" applyFill="1" applyBorder="1" applyAlignment="1">
      <alignment horizontal="center"/>
    </xf>
    <xf numFmtId="165" fontId="42" fillId="0" borderId="2" xfId="0" applyNumberFormat="1" applyFont="1" applyFill="1" applyBorder="1" applyAlignment="1">
      <alignment horizontal="center"/>
    </xf>
    <xf numFmtId="165" fontId="39" fillId="0" borderId="2" xfId="0" applyNumberFormat="1" applyFont="1" applyBorder="1" applyAlignment="1">
      <alignment horizontal="center"/>
    </xf>
    <xf numFmtId="0" fontId="8" fillId="3" borderId="15" xfId="0" applyFont="1" applyFill="1" applyBorder="1" applyAlignment="1">
      <alignment horizontal="right"/>
    </xf>
    <xf numFmtId="0" fontId="8" fillId="3" borderId="0" xfId="0" applyFont="1" applyFill="1" applyAlignment="1">
      <alignment/>
    </xf>
    <xf numFmtId="0" fontId="8" fillId="0" borderId="19" xfId="0" applyFont="1" applyFill="1" applyBorder="1" applyAlignment="1">
      <alignment horizontal="right"/>
    </xf>
    <xf numFmtId="0" fontId="39" fillId="0" borderId="2" xfId="0" applyFont="1" applyBorder="1" applyAlignment="1">
      <alignment horizontal="center"/>
    </xf>
    <xf numFmtId="0" fontId="8" fillId="3" borderId="18" xfId="0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165" fontId="33" fillId="0" borderId="2" xfId="0" applyNumberFormat="1" applyFont="1" applyBorder="1" applyAlignment="1">
      <alignment horizontal="center"/>
    </xf>
    <xf numFmtId="0" fontId="39" fillId="3" borderId="2" xfId="0" applyFont="1" applyFill="1" applyBorder="1" applyAlignment="1">
      <alignment horizontal="center"/>
    </xf>
    <xf numFmtId="165" fontId="43" fillId="8" borderId="2" xfId="0" applyNumberFormat="1" applyFont="1" applyFill="1" applyBorder="1" applyAlignment="1">
      <alignment horizontal="center"/>
    </xf>
    <xf numFmtId="165" fontId="43" fillId="3" borderId="2" xfId="0" applyNumberFormat="1" applyFont="1" applyFill="1" applyBorder="1" applyAlignment="1">
      <alignment horizontal="center"/>
    </xf>
    <xf numFmtId="165" fontId="43" fillId="0" borderId="2" xfId="0" applyNumberFormat="1" applyFont="1" applyFill="1" applyBorder="1" applyAlignment="1">
      <alignment horizontal="center"/>
    </xf>
    <xf numFmtId="165" fontId="43" fillId="8" borderId="17" xfId="0" applyNumberFormat="1" applyFont="1" applyFill="1" applyBorder="1" applyAlignment="1">
      <alignment horizontal="center"/>
    </xf>
    <xf numFmtId="0" fontId="1" fillId="0" borderId="17" xfId="0" applyFont="1" applyBorder="1" applyAlignment="1">
      <alignment/>
    </xf>
    <xf numFmtId="0" fontId="38" fillId="0" borderId="2" xfId="0" applyFont="1" applyBorder="1" applyAlignment="1">
      <alignment wrapText="1"/>
    </xf>
    <xf numFmtId="3" fontId="38" fillId="0" borderId="2" xfId="0" applyNumberFormat="1" applyFont="1" applyBorder="1" applyAlignment="1">
      <alignment horizontal="center"/>
    </xf>
    <xf numFmtId="165" fontId="38" fillId="0" borderId="2" xfId="0" applyNumberFormat="1" applyFont="1" applyBorder="1" applyAlignment="1">
      <alignment horizontal="center"/>
    </xf>
    <xf numFmtId="0" fontId="38" fillId="3" borderId="2" xfId="0" applyFont="1" applyFill="1" applyBorder="1" applyAlignment="1">
      <alignment horizontal="center"/>
    </xf>
    <xf numFmtId="0" fontId="38" fillId="0" borderId="2" xfId="0" applyFont="1" applyFill="1" applyBorder="1" applyAlignment="1">
      <alignment horizontal="center"/>
    </xf>
    <xf numFmtId="165" fontId="38" fillId="0" borderId="17" xfId="0" applyNumberFormat="1" applyFont="1" applyFill="1" applyBorder="1" applyAlignment="1">
      <alignment horizontal="center"/>
    </xf>
    <xf numFmtId="3" fontId="8" fillId="0" borderId="17" xfId="0" applyNumberFormat="1" applyFont="1" applyBorder="1" applyAlignment="1">
      <alignment/>
    </xf>
    <xf numFmtId="3" fontId="8" fillId="0" borderId="2" xfId="0" applyNumberFormat="1" applyFont="1" applyBorder="1" applyAlignment="1">
      <alignment wrapText="1"/>
    </xf>
    <xf numFmtId="3" fontId="8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8" fillId="3" borderId="2" xfId="0" applyNumberFormat="1" applyFont="1" applyFill="1" applyBorder="1" applyAlignment="1">
      <alignment/>
    </xf>
    <xf numFmtId="3" fontId="1" fillId="3" borderId="2" xfId="0" applyNumberFormat="1" applyFont="1" applyFill="1" applyBorder="1" applyAlignment="1">
      <alignment/>
    </xf>
    <xf numFmtId="3" fontId="8" fillId="0" borderId="2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Fill="1" applyBorder="1" applyAlignment="1">
      <alignment wrapText="1"/>
    </xf>
    <xf numFmtId="0" fontId="1" fillId="3" borderId="17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top" wrapText="1"/>
    </xf>
    <xf numFmtId="3" fontId="1" fillId="3" borderId="17" xfId="0" applyNumberFormat="1" applyFont="1" applyFill="1" applyBorder="1" applyAlignment="1">
      <alignment horizontal="center" wrapText="1"/>
    </xf>
    <xf numFmtId="0" fontId="1" fillId="3" borderId="17" xfId="0" applyFont="1" applyFill="1" applyBorder="1" applyAlignment="1">
      <alignment horizontal="center" wrapText="1"/>
    </xf>
    <xf numFmtId="0" fontId="8" fillId="3" borderId="17" xfId="0" applyFont="1" applyFill="1" applyBorder="1" applyAlignment="1">
      <alignment horizontal="center" wrapText="1"/>
    </xf>
    <xf numFmtId="0" fontId="37" fillId="3" borderId="17" xfId="0" applyFont="1" applyFill="1" applyBorder="1" applyAlignment="1">
      <alignment horizontal="center" wrapText="1"/>
    </xf>
    <xf numFmtId="165" fontId="36" fillId="3" borderId="17" xfId="0" applyNumberFormat="1" applyFont="1" applyFill="1" applyBorder="1" applyAlignment="1">
      <alignment horizontal="center"/>
    </xf>
    <xf numFmtId="165" fontId="40" fillId="3" borderId="17" xfId="0" applyNumberFormat="1" applyFont="1" applyFill="1" applyBorder="1" applyAlignment="1">
      <alignment horizontal="center"/>
    </xf>
    <xf numFmtId="0" fontId="8" fillId="3" borderId="17" xfId="0" applyFont="1" applyFill="1" applyBorder="1" applyAlignment="1">
      <alignment wrapText="1"/>
    </xf>
    <xf numFmtId="0" fontId="8" fillId="3" borderId="17" xfId="0" applyFont="1" applyFill="1" applyBorder="1" applyAlignment="1">
      <alignment horizontal="center" wrapText="1"/>
    </xf>
    <xf numFmtId="0" fontId="35" fillId="3" borderId="17" xfId="0" applyFont="1" applyFill="1" applyBorder="1" applyAlignment="1">
      <alignment horizontal="center" wrapText="1"/>
    </xf>
    <xf numFmtId="165" fontId="38" fillId="3" borderId="17" xfId="0" applyNumberFormat="1" applyFont="1" applyFill="1" applyBorder="1" applyAlignment="1">
      <alignment horizontal="center"/>
    </xf>
    <xf numFmtId="0" fontId="15" fillId="3" borderId="17" xfId="0" applyFont="1" applyFill="1" applyBorder="1" applyAlignment="1">
      <alignment wrapText="1"/>
    </xf>
    <xf numFmtId="3" fontId="1" fillId="0" borderId="18" xfId="0" applyNumberFormat="1" applyFont="1" applyFill="1" applyBorder="1" applyAlignment="1">
      <alignment/>
    </xf>
    <xf numFmtId="0" fontId="1" fillId="3" borderId="21" xfId="0" applyFont="1" applyFill="1" applyBorder="1" applyAlignment="1">
      <alignment/>
    </xf>
    <xf numFmtId="0" fontId="1" fillId="3" borderId="21" xfId="0" applyFont="1" applyFill="1" applyBorder="1" applyAlignment="1">
      <alignment horizontal="center"/>
    </xf>
    <xf numFmtId="0" fontId="8" fillId="3" borderId="21" xfId="0" applyFont="1" applyFill="1" applyBorder="1" applyAlignment="1">
      <alignment horizontal="center"/>
    </xf>
    <xf numFmtId="0" fontId="8" fillId="3" borderId="21" xfId="0" applyFont="1" applyFill="1" applyBorder="1" applyAlignment="1">
      <alignment/>
    </xf>
    <xf numFmtId="165" fontId="36" fillId="2" borderId="21" xfId="0" applyNumberFormat="1" applyFont="1" applyFill="1" applyBorder="1" applyAlignment="1">
      <alignment horizontal="center"/>
    </xf>
    <xf numFmtId="0" fontId="36" fillId="2" borderId="21" xfId="0" applyFont="1" applyFill="1" applyBorder="1" applyAlignment="1">
      <alignment horizontal="center"/>
    </xf>
    <xf numFmtId="165" fontId="40" fillId="8" borderId="21" xfId="0" applyNumberFormat="1" applyFont="1" applyFill="1" applyBorder="1" applyAlignment="1">
      <alignment horizontal="center"/>
    </xf>
    <xf numFmtId="0" fontId="35" fillId="3" borderId="21" xfId="0" applyFont="1" applyFill="1" applyBorder="1" applyAlignment="1">
      <alignment/>
    </xf>
    <xf numFmtId="165" fontId="38" fillId="8" borderId="21" xfId="0" applyNumberFormat="1" applyFont="1" applyFill="1" applyBorder="1" applyAlignment="1">
      <alignment horizontal="center"/>
    </xf>
    <xf numFmtId="165" fontId="36" fillId="2" borderId="21" xfId="0" applyNumberFormat="1" applyFont="1" applyFill="1" applyBorder="1" applyAlignment="1">
      <alignment horizontal="center" wrapText="1"/>
    </xf>
    <xf numFmtId="165" fontId="38" fillId="9" borderId="21" xfId="0" applyNumberFormat="1" applyFont="1" applyFill="1" applyBorder="1" applyAlignment="1">
      <alignment horizontal="center"/>
    </xf>
    <xf numFmtId="165" fontId="8" fillId="3" borderId="21" xfId="0" applyNumberFormat="1" applyFont="1" applyFill="1" applyBorder="1" applyAlignment="1">
      <alignment/>
    </xf>
    <xf numFmtId="0" fontId="1" fillId="3" borderId="21" xfId="0" applyFont="1" applyFill="1" applyBorder="1" applyAlignment="1">
      <alignment horizontal="center"/>
    </xf>
    <xf numFmtId="165" fontId="43" fillId="8" borderId="21" xfId="0" applyNumberFormat="1" applyFont="1" applyFill="1" applyBorder="1" applyAlignment="1">
      <alignment horizontal="center"/>
    </xf>
    <xf numFmtId="165" fontId="38" fillId="0" borderId="21" xfId="0" applyNumberFormat="1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 vertical="center" wrapText="1"/>
    </xf>
    <xf numFmtId="3" fontId="43" fillId="8" borderId="23" xfId="0" applyNumberFormat="1" applyFont="1" applyFill="1" applyBorder="1" applyAlignment="1">
      <alignment horizontal="center"/>
    </xf>
    <xf numFmtId="165" fontId="46" fillId="0" borderId="2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165" fontId="8" fillId="0" borderId="2" xfId="0" applyNumberFormat="1" applyFont="1" applyBorder="1" applyAlignment="1">
      <alignment horizontal="center"/>
    </xf>
    <xf numFmtId="0" fontId="31" fillId="0" borderId="24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" xfId="0" applyBorder="1" applyAlignment="1">
      <alignment vertical="center"/>
    </xf>
    <xf numFmtId="2" fontId="32" fillId="0" borderId="24" xfId="0" applyNumberFormat="1" applyFon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3" xfId="0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6"/>
  <sheetViews>
    <sheetView tabSelected="1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9.140625" defaultRowHeight="12.75"/>
  <cols>
    <col min="1" max="1" width="3.7109375" style="1" bestFit="1" customWidth="1"/>
    <col min="2" max="2" width="48.8515625" style="2" customWidth="1"/>
    <col min="3" max="3" width="6.140625" style="3" bestFit="1" customWidth="1"/>
    <col min="4" max="4" width="12.7109375" style="2" bestFit="1" customWidth="1"/>
    <col min="5" max="5" width="5.7109375" style="2" hidden="1" customWidth="1"/>
    <col min="6" max="6" width="8.140625" style="2" hidden="1" customWidth="1"/>
    <col min="7" max="7" width="5.7109375" style="2" hidden="1" customWidth="1"/>
    <col min="8" max="8" width="8.140625" style="2" hidden="1" customWidth="1"/>
    <col min="9" max="9" width="3.28125" style="4" hidden="1" customWidth="1"/>
    <col min="10" max="11" width="11.28125" style="4" bestFit="1" customWidth="1"/>
    <col min="12" max="12" width="6.421875" style="2" hidden="1" customWidth="1"/>
    <col min="13" max="13" width="13.28125" style="2" hidden="1" customWidth="1"/>
    <col min="14" max="14" width="12.7109375" style="2" hidden="1" customWidth="1"/>
    <col min="15" max="15" width="11.28125" style="4" hidden="1" customWidth="1"/>
    <col min="16" max="20" width="9.140625" style="4" customWidth="1"/>
    <col min="21" max="16384" width="9.140625" style="2" customWidth="1"/>
  </cols>
  <sheetData>
    <row r="1" ht="13.5" thickBot="1"/>
    <row r="2" spans="1:14" ht="58.5" customHeight="1" thickBot="1">
      <c r="A2" s="118" t="s">
        <v>0</v>
      </c>
      <c r="B2" s="119" t="s">
        <v>1</v>
      </c>
      <c r="C2" s="124" t="s">
        <v>2</v>
      </c>
      <c r="D2" s="120" t="s">
        <v>3</v>
      </c>
      <c r="E2" s="121" t="s">
        <v>4</v>
      </c>
      <c r="F2" s="121" t="s">
        <v>5</v>
      </c>
      <c r="G2" s="121" t="s">
        <v>6</v>
      </c>
      <c r="H2" s="121" t="s">
        <v>7</v>
      </c>
      <c r="I2" s="122" t="s">
        <v>8</v>
      </c>
      <c r="J2" s="123" t="s">
        <v>9</v>
      </c>
      <c r="K2" s="120" t="s">
        <v>10</v>
      </c>
      <c r="L2" s="5" t="s">
        <v>11</v>
      </c>
      <c r="M2" s="6" t="s">
        <v>12</v>
      </c>
      <c r="N2" s="6" t="s">
        <v>13</v>
      </c>
    </row>
    <row r="3" spans="1:20" s="132" customFormat="1" ht="12.75" thickBot="1">
      <c r="A3" s="126" t="s">
        <v>57</v>
      </c>
      <c r="B3" s="125">
        <v>1</v>
      </c>
      <c r="C3" s="126">
        <v>2</v>
      </c>
      <c r="D3" s="123">
        <v>3</v>
      </c>
      <c r="E3" s="127"/>
      <c r="F3" s="127"/>
      <c r="G3" s="127"/>
      <c r="H3" s="127"/>
      <c r="I3" s="128"/>
      <c r="J3" s="123">
        <v>4</v>
      </c>
      <c r="K3" s="123">
        <v>5</v>
      </c>
      <c r="L3" s="129"/>
      <c r="M3" s="130"/>
      <c r="N3" s="130"/>
      <c r="O3" s="131"/>
      <c r="P3" s="131"/>
      <c r="Q3" s="131"/>
      <c r="R3" s="131"/>
      <c r="S3" s="131"/>
      <c r="T3" s="131"/>
    </row>
    <row r="4" spans="1:15" ht="15">
      <c r="A4" s="113"/>
      <c r="B4" s="114" t="s">
        <v>58</v>
      </c>
      <c r="C4" s="115"/>
      <c r="D4" s="116">
        <f>D32</f>
        <v>27051902.222</v>
      </c>
      <c r="E4" s="116" t="e">
        <f aca="true" t="shared" si="0" ref="E4:O4">E32</f>
        <v>#REF!</v>
      </c>
      <c r="F4" s="116" t="e">
        <f t="shared" si="0"/>
        <v>#REF!</v>
      </c>
      <c r="G4" s="116" t="e">
        <f t="shared" si="0"/>
        <v>#REF!</v>
      </c>
      <c r="H4" s="116" t="e">
        <f t="shared" si="0"/>
        <v>#REF!</v>
      </c>
      <c r="I4" s="116" t="e">
        <f t="shared" si="0"/>
        <v>#REF!</v>
      </c>
      <c r="J4" s="117">
        <f t="shared" si="0"/>
        <v>9899098.14</v>
      </c>
      <c r="K4" s="117">
        <f t="shared" si="0"/>
        <v>36951000.361999996</v>
      </c>
      <c r="L4" s="9" t="e">
        <f t="shared" si="0"/>
        <v>#REF!</v>
      </c>
      <c r="M4" s="8" t="e">
        <f t="shared" si="0"/>
        <v>#REF!</v>
      </c>
      <c r="N4" s="8" t="e">
        <f t="shared" si="0"/>
        <v>#REF!</v>
      </c>
      <c r="O4" s="8" t="e">
        <f t="shared" si="0"/>
        <v>#REF!</v>
      </c>
    </row>
    <row r="5" spans="1:15" ht="30">
      <c r="A5" s="102" t="s">
        <v>14</v>
      </c>
      <c r="B5" s="10" t="s">
        <v>53</v>
      </c>
      <c r="C5" s="11"/>
      <c r="D5" s="12">
        <f>D6+D7+D8+D9</f>
        <v>210000</v>
      </c>
      <c r="E5" s="13">
        <f aca="true" t="shared" si="1" ref="E5:O5">E6+E7+E8+E9</f>
        <v>0</v>
      </c>
      <c r="F5" s="13">
        <f t="shared" si="1"/>
        <v>0</v>
      </c>
      <c r="G5" s="13">
        <f t="shared" si="1"/>
        <v>0</v>
      </c>
      <c r="H5" s="13">
        <f t="shared" si="1"/>
        <v>0</v>
      </c>
      <c r="I5" s="13">
        <f t="shared" si="1"/>
        <v>0</v>
      </c>
      <c r="J5" s="13">
        <f>J6+J7+J8+J9</f>
        <v>127000</v>
      </c>
      <c r="K5" s="13">
        <f>K6+K7+K8+K9</f>
        <v>337000</v>
      </c>
      <c r="L5" s="14">
        <f t="shared" si="1"/>
        <v>0</v>
      </c>
      <c r="M5" s="13">
        <f t="shared" si="1"/>
        <v>0</v>
      </c>
      <c r="N5" s="13">
        <f t="shared" si="1"/>
        <v>0</v>
      </c>
      <c r="O5" s="13">
        <f t="shared" si="1"/>
        <v>0</v>
      </c>
    </row>
    <row r="6" spans="1:13" ht="14.25">
      <c r="A6" s="103">
        <v>1</v>
      </c>
      <c r="B6" s="15" t="s">
        <v>15</v>
      </c>
      <c r="C6" s="16"/>
      <c r="D6" s="17">
        <v>80000</v>
      </c>
      <c r="E6" s="17"/>
      <c r="F6" s="17"/>
      <c r="G6" s="17"/>
      <c r="H6" s="17"/>
      <c r="I6" s="17"/>
      <c r="J6" s="93">
        <v>0</v>
      </c>
      <c r="K6" s="17">
        <f>D6+J6</f>
        <v>80000</v>
      </c>
      <c r="L6" s="18"/>
      <c r="M6" s="19"/>
    </row>
    <row r="7" spans="1:13" ht="14.25">
      <c r="A7" s="103">
        <v>2</v>
      </c>
      <c r="B7" s="20" t="s">
        <v>16</v>
      </c>
      <c r="C7" s="16"/>
      <c r="D7" s="17">
        <v>0</v>
      </c>
      <c r="E7" s="17"/>
      <c r="F7" s="17"/>
      <c r="G7" s="17"/>
      <c r="H7" s="17"/>
      <c r="I7" s="17"/>
      <c r="J7" s="95">
        <v>127000</v>
      </c>
      <c r="K7" s="17">
        <f>D7+J7</f>
        <v>127000</v>
      </c>
      <c r="L7" s="18"/>
      <c r="M7" s="19"/>
    </row>
    <row r="8" spans="1:13" ht="14.25">
      <c r="A8" s="103">
        <v>3</v>
      </c>
      <c r="B8" s="15" t="s">
        <v>17</v>
      </c>
      <c r="C8" s="16"/>
      <c r="D8" s="17">
        <v>50000</v>
      </c>
      <c r="E8" s="17"/>
      <c r="F8" s="17"/>
      <c r="G8" s="17"/>
      <c r="H8" s="17"/>
      <c r="I8" s="17"/>
      <c r="J8" s="93">
        <v>0</v>
      </c>
      <c r="K8" s="17">
        <f>D8+J8</f>
        <v>50000</v>
      </c>
      <c r="L8" s="18"/>
      <c r="M8" s="19"/>
    </row>
    <row r="9" spans="1:13" ht="14.25">
      <c r="A9" s="103" t="s">
        <v>18</v>
      </c>
      <c r="B9" s="15" t="s">
        <v>19</v>
      </c>
      <c r="C9" s="16"/>
      <c r="D9" s="17">
        <v>80000</v>
      </c>
      <c r="E9" s="17"/>
      <c r="F9" s="17"/>
      <c r="G9" s="17"/>
      <c r="H9" s="17"/>
      <c r="I9" s="17"/>
      <c r="J9" s="93">
        <v>0</v>
      </c>
      <c r="K9" s="17">
        <f>D9+J9</f>
        <v>80000</v>
      </c>
      <c r="L9" s="18"/>
      <c r="M9" s="19"/>
    </row>
    <row r="10" spans="1:15" ht="30">
      <c r="A10" s="104" t="s">
        <v>20</v>
      </c>
      <c r="B10" s="10" t="s">
        <v>21</v>
      </c>
      <c r="C10" s="11">
        <f aca="true" t="shared" si="2" ref="C10:O10">C11+C16</f>
        <v>19.332</v>
      </c>
      <c r="D10" s="12">
        <f>D11+D16</f>
        <v>8837632.222</v>
      </c>
      <c r="E10" s="21">
        <f t="shared" si="2"/>
        <v>0</v>
      </c>
      <c r="F10" s="21">
        <f t="shared" si="2"/>
        <v>0</v>
      </c>
      <c r="G10" s="21">
        <f t="shared" si="2"/>
        <v>0</v>
      </c>
      <c r="H10" s="21">
        <f t="shared" si="2"/>
        <v>0</v>
      </c>
      <c r="I10" s="21">
        <f t="shared" si="2"/>
        <v>0</v>
      </c>
      <c r="J10" s="22">
        <f t="shared" si="2"/>
        <v>2193367.76</v>
      </c>
      <c r="K10" s="22">
        <f>K11+K16</f>
        <v>11030999.981999999</v>
      </c>
      <c r="L10" s="23">
        <f t="shared" si="2"/>
        <v>0</v>
      </c>
      <c r="M10" s="22">
        <f t="shared" si="2"/>
        <v>0</v>
      </c>
      <c r="N10" s="22">
        <f t="shared" si="2"/>
        <v>5973653</v>
      </c>
      <c r="O10" s="22">
        <f t="shared" si="2"/>
        <v>4601248.86</v>
      </c>
    </row>
    <row r="11" spans="1:15" ht="12.75">
      <c r="A11" s="105">
        <v>1</v>
      </c>
      <c r="B11" s="24" t="s">
        <v>22</v>
      </c>
      <c r="C11" s="25">
        <f>C12+C13+C15</f>
        <v>19.332</v>
      </c>
      <c r="D11" s="26">
        <f>D12+D13+D15</f>
        <v>6425616.362</v>
      </c>
      <c r="E11" s="27"/>
      <c r="F11" s="27"/>
      <c r="G11" s="27"/>
      <c r="H11" s="28"/>
      <c r="I11" s="28"/>
      <c r="J11" s="26">
        <f aca="true" t="shared" si="3" ref="J11:O11">J12+J13+J15</f>
        <v>1605383.62</v>
      </c>
      <c r="K11" s="26">
        <f t="shared" si="3"/>
        <v>8030999.981999999</v>
      </c>
      <c r="L11" s="29">
        <f t="shared" si="3"/>
        <v>0</v>
      </c>
      <c r="M11" s="30">
        <f t="shared" si="3"/>
        <v>0</v>
      </c>
      <c r="N11" s="30">
        <f t="shared" si="3"/>
        <v>2973653</v>
      </c>
      <c r="O11" s="30">
        <f t="shared" si="3"/>
        <v>2189233</v>
      </c>
    </row>
    <row r="12" spans="1:13" ht="12.75">
      <c r="A12" s="105">
        <v>2</v>
      </c>
      <c r="B12" s="106" t="s">
        <v>23</v>
      </c>
      <c r="C12" s="31">
        <v>15.2</v>
      </c>
      <c r="D12" s="32">
        <f>4000000-306</f>
        <v>3999694</v>
      </c>
      <c r="E12" s="33"/>
      <c r="F12" s="33"/>
      <c r="G12" s="33"/>
      <c r="H12" s="33"/>
      <c r="I12" s="34"/>
      <c r="J12" s="38">
        <v>555305.55</v>
      </c>
      <c r="K12" s="38">
        <f>D12+J12</f>
        <v>4554999.55</v>
      </c>
      <c r="L12" s="18"/>
      <c r="M12" s="19"/>
    </row>
    <row r="13" spans="1:15" ht="15">
      <c r="A13" s="105">
        <v>3</v>
      </c>
      <c r="B13" s="35" t="s">
        <v>24</v>
      </c>
      <c r="C13" s="36">
        <f>C14</f>
        <v>4.132</v>
      </c>
      <c r="D13" s="32">
        <f>D14</f>
        <v>237341.752</v>
      </c>
      <c r="E13" s="33"/>
      <c r="F13" s="33"/>
      <c r="G13" s="33"/>
      <c r="H13" s="33"/>
      <c r="I13" s="33"/>
      <c r="J13" s="38">
        <f aca="true" t="shared" si="4" ref="J13:O13">J14</f>
        <v>265658.07</v>
      </c>
      <c r="K13" s="38">
        <f t="shared" si="4"/>
        <v>502999.82200000004</v>
      </c>
      <c r="L13" s="37">
        <f t="shared" si="4"/>
        <v>0</v>
      </c>
      <c r="M13" s="38">
        <f t="shared" si="4"/>
        <v>0</v>
      </c>
      <c r="N13" s="38">
        <f t="shared" si="4"/>
        <v>0</v>
      </c>
      <c r="O13" s="38">
        <f t="shared" si="4"/>
        <v>0</v>
      </c>
    </row>
    <row r="14" spans="1:13" ht="15">
      <c r="A14" s="105" t="s">
        <v>25</v>
      </c>
      <c r="B14" s="39" t="s">
        <v>26</v>
      </c>
      <c r="C14" s="40">
        <v>4.132</v>
      </c>
      <c r="D14" s="17">
        <f>237734.752-393</f>
        <v>237341.752</v>
      </c>
      <c r="E14" s="34"/>
      <c r="F14" s="34"/>
      <c r="G14" s="34"/>
      <c r="H14" s="34"/>
      <c r="I14" s="34"/>
      <c r="J14" s="96">
        <f>77129.93+96008.71+92519.43</f>
        <v>265658.07</v>
      </c>
      <c r="K14" s="96">
        <f>D14+J14</f>
        <v>502999.82200000004</v>
      </c>
      <c r="L14" s="18"/>
      <c r="M14" s="19"/>
    </row>
    <row r="15" spans="1:15" ht="15">
      <c r="A15" s="105" t="s">
        <v>18</v>
      </c>
      <c r="B15" s="41" t="s">
        <v>27</v>
      </c>
      <c r="C15" s="7"/>
      <c r="D15" s="32">
        <f>2189233-652.39</f>
        <v>2188580.61</v>
      </c>
      <c r="E15" s="34"/>
      <c r="F15" s="34"/>
      <c r="G15" s="33"/>
      <c r="H15" s="34"/>
      <c r="I15" s="32"/>
      <c r="J15" s="38">
        <v>784420</v>
      </c>
      <c r="K15" s="38">
        <f>D15+J15</f>
        <v>2973000.61</v>
      </c>
      <c r="L15" s="18"/>
      <c r="M15" s="19"/>
      <c r="N15" s="32">
        <v>2973653</v>
      </c>
      <c r="O15" s="4">
        <f>N15-J15</f>
        <v>2189233</v>
      </c>
    </row>
    <row r="16" spans="1:15" ht="15">
      <c r="A16" s="105" t="s">
        <v>28</v>
      </c>
      <c r="B16" s="42" t="s">
        <v>29</v>
      </c>
      <c r="C16" s="43"/>
      <c r="D16" s="26">
        <v>2412015.86</v>
      </c>
      <c r="E16" s="28"/>
      <c r="F16" s="28"/>
      <c r="G16" s="27"/>
      <c r="H16" s="44"/>
      <c r="I16" s="45"/>
      <c r="J16" s="26">
        <f>101603.12+113101.64+74240.04+40575.48+88897.58+88276.84+81289.44</f>
        <v>587984.1399999999</v>
      </c>
      <c r="K16" s="26">
        <f>D16+J16</f>
        <v>3000000</v>
      </c>
      <c r="L16" s="18"/>
      <c r="M16" s="19"/>
      <c r="N16" s="26">
        <v>3000000</v>
      </c>
      <c r="O16" s="4">
        <f>N16-J16</f>
        <v>2412015.8600000003</v>
      </c>
    </row>
    <row r="17" spans="1:15" ht="30">
      <c r="A17" s="104" t="s">
        <v>30</v>
      </c>
      <c r="B17" s="10" t="s">
        <v>31</v>
      </c>
      <c r="C17" s="11"/>
      <c r="D17" s="12">
        <f>D18+D19</f>
        <v>16019750</v>
      </c>
      <c r="E17" s="21" t="e">
        <f aca="true" t="shared" si="5" ref="E17:O17">E18+E19</f>
        <v>#REF!</v>
      </c>
      <c r="F17" s="21" t="e">
        <f t="shared" si="5"/>
        <v>#REF!</v>
      </c>
      <c r="G17" s="21" t="e">
        <f t="shared" si="5"/>
        <v>#REF!</v>
      </c>
      <c r="H17" s="21" t="e">
        <f t="shared" si="5"/>
        <v>#REF!</v>
      </c>
      <c r="I17" s="21" t="e">
        <f t="shared" si="5"/>
        <v>#REF!</v>
      </c>
      <c r="J17" s="46">
        <f>J18+J19</f>
        <v>2191250.38</v>
      </c>
      <c r="K17" s="46">
        <f>K18+K19</f>
        <v>18211000.38</v>
      </c>
      <c r="L17" s="47" t="e">
        <f t="shared" si="5"/>
        <v>#REF!</v>
      </c>
      <c r="M17" s="46" t="e">
        <f t="shared" si="5"/>
        <v>#REF!</v>
      </c>
      <c r="N17" s="46" t="e">
        <f t="shared" si="5"/>
        <v>#REF!</v>
      </c>
      <c r="O17" s="46" t="e">
        <f t="shared" si="5"/>
        <v>#REF!</v>
      </c>
    </row>
    <row r="18" spans="1:15" ht="15">
      <c r="A18" s="105" t="s">
        <v>32</v>
      </c>
      <c r="B18" s="48" t="s">
        <v>33</v>
      </c>
      <c r="C18" s="49">
        <v>60.479</v>
      </c>
      <c r="D18" s="50">
        <f>C18*250000</f>
        <v>15119750</v>
      </c>
      <c r="E18" s="27" t="e">
        <f>#REF!+#REF!+#REF!+#REF!</f>
        <v>#REF!</v>
      </c>
      <c r="F18" s="27" t="e">
        <f>#REF!+#REF!+#REF!+#REF!</f>
        <v>#REF!</v>
      </c>
      <c r="G18" s="27" t="e">
        <f>#REF!+#REF!+#REF!+#REF!</f>
        <v>#REF!</v>
      </c>
      <c r="H18" s="27" t="e">
        <f>#REF!+#REF!+#REF!+#REF!</f>
        <v>#REF!</v>
      </c>
      <c r="I18" s="27" t="e">
        <f>#REF!+#REF!+#REF!+#REF!</f>
        <v>#REF!</v>
      </c>
      <c r="J18" s="50">
        <f>176192.23+1047482.96+892854.19+721</f>
        <v>2117250.38</v>
      </c>
      <c r="K18" s="107">
        <f>D18+J18</f>
        <v>17237000.38</v>
      </c>
      <c r="L18" s="51" t="e">
        <f>#REF!</f>
        <v>#REF!</v>
      </c>
      <c r="M18" s="52" t="e">
        <f>#REF!</f>
        <v>#REF!</v>
      </c>
      <c r="N18" s="52" t="e">
        <f>#REF!</f>
        <v>#REF!</v>
      </c>
      <c r="O18" s="52" t="e">
        <f>#REF!</f>
        <v>#REF!</v>
      </c>
    </row>
    <row r="19" spans="1:15" ht="15">
      <c r="A19" s="105" t="s">
        <v>34</v>
      </c>
      <c r="B19" s="42" t="s">
        <v>54</v>
      </c>
      <c r="C19" s="43"/>
      <c r="D19" s="26">
        <f>D20</f>
        <v>900000</v>
      </c>
      <c r="E19" s="26">
        <f aca="true" t="shared" si="6" ref="E19:J19">E20</f>
        <v>0</v>
      </c>
      <c r="F19" s="26">
        <f t="shared" si="6"/>
        <v>0</v>
      </c>
      <c r="G19" s="26">
        <f t="shared" si="6"/>
        <v>0</v>
      </c>
      <c r="H19" s="26">
        <f t="shared" si="6"/>
        <v>0</v>
      </c>
      <c r="I19" s="26">
        <f t="shared" si="6"/>
        <v>0</v>
      </c>
      <c r="J19" s="54">
        <f t="shared" si="6"/>
        <v>74000</v>
      </c>
      <c r="K19" s="26">
        <f>K20</f>
        <v>974000</v>
      </c>
      <c r="L19" s="53" t="e">
        <f>L20+#REF!+#REF!</f>
        <v>#REF!</v>
      </c>
      <c r="M19" s="54" t="e">
        <f>M20+#REF!+#REF!</f>
        <v>#REF!</v>
      </c>
      <c r="N19" s="54" t="e">
        <f>N20+#REF!+#REF!</f>
        <v>#REF!</v>
      </c>
      <c r="O19" s="54" t="e">
        <f>O20+#REF!+#REF!</f>
        <v>#REF!</v>
      </c>
    </row>
    <row r="20" spans="1:13" ht="14.25">
      <c r="A20" s="105" t="s">
        <v>35</v>
      </c>
      <c r="B20" s="55" t="s">
        <v>36</v>
      </c>
      <c r="C20" s="97"/>
      <c r="D20" s="56">
        <v>900000</v>
      </c>
      <c r="E20" s="26"/>
      <c r="F20" s="26"/>
      <c r="G20" s="26"/>
      <c r="H20" s="26"/>
      <c r="I20" s="26"/>
      <c r="J20" s="98">
        <v>74000</v>
      </c>
      <c r="K20" s="98">
        <f>D20+J20</f>
        <v>974000</v>
      </c>
      <c r="L20" s="18"/>
      <c r="M20" s="19"/>
    </row>
    <row r="21" spans="1:15" ht="30">
      <c r="A21" s="104" t="s">
        <v>37</v>
      </c>
      <c r="B21" s="10" t="s">
        <v>38</v>
      </c>
      <c r="C21" s="57"/>
      <c r="D21" s="58">
        <f>D22</f>
        <v>596520</v>
      </c>
      <c r="E21" s="58">
        <f aca="true" t="shared" si="7" ref="E21:J21">E22</f>
        <v>0</v>
      </c>
      <c r="F21" s="58">
        <f t="shared" si="7"/>
        <v>0</v>
      </c>
      <c r="G21" s="58">
        <f t="shared" si="7"/>
        <v>0</v>
      </c>
      <c r="H21" s="58">
        <f t="shared" si="7"/>
        <v>0</v>
      </c>
      <c r="I21" s="58">
        <f t="shared" si="7"/>
        <v>0</v>
      </c>
      <c r="J21" s="58">
        <f t="shared" si="7"/>
        <v>963480</v>
      </c>
      <c r="K21" s="58">
        <f>K22</f>
        <v>1560000</v>
      </c>
      <c r="L21" s="59" t="e">
        <f>L22+#REF!+#REF!</f>
        <v>#REF!</v>
      </c>
      <c r="M21" s="60" t="e">
        <f>M22+#REF!+#REF!</f>
        <v>#VALUE!</v>
      </c>
      <c r="N21" s="60" t="e">
        <f>N22+#REF!+#REF!</f>
        <v>#REF!</v>
      </c>
      <c r="O21" s="60" t="e">
        <f>O22+#REF!+#REF!</f>
        <v>#REF!</v>
      </c>
    </row>
    <row r="22" spans="1:15" ht="16.5" customHeight="1">
      <c r="A22" s="105" t="s">
        <v>32</v>
      </c>
      <c r="B22" s="42" t="s">
        <v>39</v>
      </c>
      <c r="C22" s="61"/>
      <c r="D22" s="54">
        <v>596520</v>
      </c>
      <c r="E22" s="26"/>
      <c r="F22" s="26"/>
      <c r="G22" s="26"/>
      <c r="H22" s="26"/>
      <c r="I22" s="26"/>
      <c r="J22" s="54">
        <f>574120+212040+177320</f>
        <v>963480</v>
      </c>
      <c r="K22" s="54">
        <f>D22+J22</f>
        <v>1560000</v>
      </c>
      <c r="L22" s="62">
        <v>0</v>
      </c>
      <c r="M22" s="63" t="s">
        <v>40</v>
      </c>
      <c r="N22" s="64">
        <f>1200000+550000</f>
        <v>1750000</v>
      </c>
      <c r="O22" s="4">
        <f>N22-D22</f>
        <v>1153480</v>
      </c>
    </row>
    <row r="23" spans="1:15" ht="15">
      <c r="A23" s="108"/>
      <c r="B23" s="86" t="s">
        <v>41</v>
      </c>
      <c r="C23" s="87"/>
      <c r="D23" s="88">
        <f>D5+D10+D17+D21</f>
        <v>25663902.222</v>
      </c>
      <c r="E23" s="88" t="e">
        <f aca="true" t="shared" si="8" ref="E23:O23">E5+E10+E17+E21</f>
        <v>#REF!</v>
      </c>
      <c r="F23" s="88" t="e">
        <f t="shared" si="8"/>
        <v>#REF!</v>
      </c>
      <c r="G23" s="88" t="e">
        <f t="shared" si="8"/>
        <v>#REF!</v>
      </c>
      <c r="H23" s="88" t="e">
        <f t="shared" si="8"/>
        <v>#REF!</v>
      </c>
      <c r="I23" s="88" t="e">
        <f t="shared" si="8"/>
        <v>#REF!</v>
      </c>
      <c r="J23" s="88">
        <f t="shared" si="8"/>
        <v>5475098.14</v>
      </c>
      <c r="K23" s="88">
        <f t="shared" si="8"/>
        <v>31139000.361999996</v>
      </c>
      <c r="L23" s="66" t="e">
        <f t="shared" si="8"/>
        <v>#REF!</v>
      </c>
      <c r="M23" s="65" t="e">
        <f t="shared" si="8"/>
        <v>#REF!</v>
      </c>
      <c r="N23" s="65" t="e">
        <f t="shared" si="8"/>
        <v>#REF!</v>
      </c>
      <c r="O23" s="65" t="e">
        <f t="shared" si="8"/>
        <v>#REF!</v>
      </c>
    </row>
    <row r="24" spans="1:13" ht="14.25">
      <c r="A24" s="109" t="s">
        <v>32</v>
      </c>
      <c r="B24" s="67" t="s">
        <v>42</v>
      </c>
      <c r="C24" s="68"/>
      <c r="D24" s="69">
        <f>524000+514000</f>
        <v>1038000</v>
      </c>
      <c r="E24" s="70"/>
      <c r="F24" s="34"/>
      <c r="G24" s="70"/>
      <c r="H24" s="71"/>
      <c r="I24" s="34"/>
      <c r="J24" s="94">
        <v>0</v>
      </c>
      <c r="K24" s="99">
        <f aca="true" t="shared" si="9" ref="K24:K30">D24+J24</f>
        <v>1038000</v>
      </c>
      <c r="L24" s="18"/>
      <c r="M24" s="19"/>
    </row>
    <row r="25" spans="1:13" ht="14.25">
      <c r="A25" s="109" t="s">
        <v>34</v>
      </c>
      <c r="B25" s="72" t="s">
        <v>43</v>
      </c>
      <c r="C25" s="43"/>
      <c r="D25" s="71">
        <v>0</v>
      </c>
      <c r="E25" s="73"/>
      <c r="F25" s="73"/>
      <c r="G25" s="73"/>
      <c r="H25" s="73"/>
      <c r="I25" s="73"/>
      <c r="J25" s="99">
        <v>178000</v>
      </c>
      <c r="K25" s="99">
        <f t="shared" si="9"/>
        <v>178000</v>
      </c>
      <c r="L25" s="18"/>
      <c r="M25" s="19"/>
    </row>
    <row r="26" spans="1:13" ht="30" customHeight="1">
      <c r="A26" s="109" t="s">
        <v>44</v>
      </c>
      <c r="B26" s="75" t="s">
        <v>45</v>
      </c>
      <c r="C26" s="61">
        <v>8</v>
      </c>
      <c r="D26" s="71">
        <v>250000</v>
      </c>
      <c r="E26" s="73"/>
      <c r="F26" s="73"/>
      <c r="G26" s="73"/>
      <c r="H26" s="73"/>
      <c r="I26" s="73"/>
      <c r="J26" s="99">
        <v>0</v>
      </c>
      <c r="K26" s="76">
        <f t="shared" si="9"/>
        <v>250000</v>
      </c>
      <c r="L26" s="18"/>
      <c r="M26" s="19"/>
    </row>
    <row r="27" spans="1:14" ht="17.25" customHeight="1">
      <c r="A27" s="109" t="s">
        <v>18</v>
      </c>
      <c r="B27" s="77" t="s">
        <v>46</v>
      </c>
      <c r="C27" s="68"/>
      <c r="D27" s="69">
        <v>0</v>
      </c>
      <c r="E27" s="71"/>
      <c r="F27" s="71"/>
      <c r="G27" s="73"/>
      <c r="H27" s="73"/>
      <c r="I27" s="34"/>
      <c r="J27" s="100">
        <v>2620000</v>
      </c>
      <c r="K27" s="100">
        <f t="shared" si="9"/>
        <v>2620000</v>
      </c>
      <c r="L27" s="18"/>
      <c r="M27" s="19"/>
      <c r="N27" s="78">
        <v>2620000</v>
      </c>
    </row>
    <row r="28" spans="1:14" ht="13.5" customHeight="1">
      <c r="A28" s="109" t="s">
        <v>28</v>
      </c>
      <c r="B28" s="77" t="s">
        <v>55</v>
      </c>
      <c r="C28" s="79"/>
      <c r="D28" s="69">
        <v>100000</v>
      </c>
      <c r="E28" s="80"/>
      <c r="F28" s="71"/>
      <c r="G28" s="80"/>
      <c r="H28" s="81"/>
      <c r="I28" s="34"/>
      <c r="J28" s="101">
        <v>0</v>
      </c>
      <c r="K28" s="101">
        <f t="shared" si="9"/>
        <v>100000</v>
      </c>
      <c r="L28" s="18"/>
      <c r="M28" s="19"/>
      <c r="N28" s="82">
        <v>0</v>
      </c>
    </row>
    <row r="29" spans="1:14" ht="25.5">
      <c r="A29" s="109" t="s">
        <v>47</v>
      </c>
      <c r="B29" s="83" t="s">
        <v>56</v>
      </c>
      <c r="C29" s="84"/>
      <c r="D29" s="85">
        <v>0</v>
      </c>
      <c r="E29" s="71"/>
      <c r="F29" s="71"/>
      <c r="G29" s="71"/>
      <c r="H29" s="70"/>
      <c r="I29" s="34"/>
      <c r="J29" s="99">
        <v>420000</v>
      </c>
      <c r="K29" s="99">
        <f t="shared" si="9"/>
        <v>420000</v>
      </c>
      <c r="L29" s="18"/>
      <c r="M29" s="19"/>
      <c r="N29" s="74">
        <v>420000</v>
      </c>
    </row>
    <row r="30" spans="1:14" ht="12.75">
      <c r="A30" s="109" t="s">
        <v>48</v>
      </c>
      <c r="B30" s="77" t="s">
        <v>49</v>
      </c>
      <c r="C30" s="84"/>
      <c r="D30" s="85">
        <v>0</v>
      </c>
      <c r="E30" s="71"/>
      <c r="F30" s="71"/>
      <c r="G30" s="71"/>
      <c r="H30" s="70"/>
      <c r="I30" s="34"/>
      <c r="J30" s="99">
        <v>1206000</v>
      </c>
      <c r="K30" s="99">
        <f t="shared" si="9"/>
        <v>1206000</v>
      </c>
      <c r="L30" s="18"/>
      <c r="M30" s="19"/>
      <c r="N30" s="74">
        <v>1206000</v>
      </c>
    </row>
    <row r="31" spans="1:15" ht="15">
      <c r="A31" s="108" t="s">
        <v>50</v>
      </c>
      <c r="B31" s="86" t="s">
        <v>51</v>
      </c>
      <c r="C31" s="87"/>
      <c r="D31" s="88">
        <f>D24+D25+D26+D27+D28+D29+D30</f>
        <v>1388000</v>
      </c>
      <c r="E31" s="88">
        <f aca="true" t="shared" si="10" ref="E31:K31">E24+E25+E26+E27+E28+E29+E30</f>
        <v>0</v>
      </c>
      <c r="F31" s="88">
        <f t="shared" si="10"/>
        <v>0</v>
      </c>
      <c r="G31" s="88">
        <f t="shared" si="10"/>
        <v>0</v>
      </c>
      <c r="H31" s="88">
        <f t="shared" si="10"/>
        <v>0</v>
      </c>
      <c r="I31" s="88">
        <f t="shared" si="10"/>
        <v>0</v>
      </c>
      <c r="J31" s="88">
        <f t="shared" si="10"/>
        <v>4424000</v>
      </c>
      <c r="K31" s="88">
        <f t="shared" si="10"/>
        <v>5812000</v>
      </c>
      <c r="L31" s="89" t="e">
        <f>L24+L27+L28+L29+L30+#REF!+#REF!</f>
        <v>#REF!</v>
      </c>
      <c r="M31" s="90" t="e">
        <f>M24+M27+M28+M29+M30+#REF!+#REF!</f>
        <v>#REF!</v>
      </c>
      <c r="N31" s="90" t="e">
        <f>N24+N27+N28+N29+N30+#REF!+#REF!</f>
        <v>#REF!</v>
      </c>
      <c r="O31" s="90" t="e">
        <f>O24+O27+O28+O29+O30+#REF!+#REF!</f>
        <v>#REF!</v>
      </c>
    </row>
    <row r="32" spans="1:15" ht="15">
      <c r="A32" s="110"/>
      <c r="B32" s="110" t="s">
        <v>52</v>
      </c>
      <c r="C32" s="111"/>
      <c r="D32" s="112">
        <f>D23+D31</f>
        <v>27051902.222</v>
      </c>
      <c r="E32" s="112" t="e">
        <f aca="true" t="shared" si="11" ref="E32:J32">E23+E31</f>
        <v>#REF!</v>
      </c>
      <c r="F32" s="112" t="e">
        <f t="shared" si="11"/>
        <v>#REF!</v>
      </c>
      <c r="G32" s="112" t="e">
        <f t="shared" si="11"/>
        <v>#REF!</v>
      </c>
      <c r="H32" s="112" t="e">
        <f t="shared" si="11"/>
        <v>#REF!</v>
      </c>
      <c r="I32" s="112" t="e">
        <f t="shared" si="11"/>
        <v>#REF!</v>
      </c>
      <c r="J32" s="112">
        <f t="shared" si="11"/>
        <v>9899098.14</v>
      </c>
      <c r="K32" s="112">
        <f>K23+K31</f>
        <v>36951000.361999996</v>
      </c>
      <c r="L32" s="91" t="e">
        <f>L23+L31</f>
        <v>#REF!</v>
      </c>
      <c r="M32" s="92" t="e">
        <f>M23+M31</f>
        <v>#REF!</v>
      </c>
      <c r="N32" s="92" t="e">
        <f>N23+N31</f>
        <v>#REF!</v>
      </c>
      <c r="O32" s="92" t="e">
        <f>O23+O31</f>
        <v>#REF!</v>
      </c>
    </row>
    <row r="34" spans="4:8" ht="12.75">
      <c r="D34" s="4"/>
      <c r="E34" s="4"/>
      <c r="F34" s="4"/>
      <c r="G34" s="4"/>
      <c r="H34" s="4"/>
    </row>
    <row r="36" spans="4:8" ht="12.75">
      <c r="D36" s="4"/>
      <c r="E36" s="4"/>
      <c r="F36" s="4"/>
      <c r="G36" s="4"/>
      <c r="H36" s="4"/>
    </row>
  </sheetData>
  <sheetProtection password="D235" sheet="1" objects="1" scenarios="1"/>
  <printOptions horizontalCentered="1"/>
  <pageMargins left="0.7480314960629921" right="0.1968503937007874" top="1.78" bottom="0.984251968503937" header="0.9055118110236221" footer="0.5118110236220472"/>
  <pageSetup horizontalDpi="300" verticalDpi="300" orientation="portrait" r:id="rId1"/>
  <headerFooter alignWithMargins="0">
    <oddHeader>&amp;LROMÂNIA 
JUDEŢUL MUREŞ
CONSILIUL JUDEŢEAN MUREŞ&amp;C
Programul lucrărilor de drumuri judetene - 2011&amp;RAnexa nr. 9  la HCJM nr. &amp;U    / 10.02.2011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81"/>
  <sheetViews>
    <sheetView workbookViewId="0" topLeftCell="A1">
      <selection activeCell="C2" sqref="C2"/>
    </sheetView>
  </sheetViews>
  <sheetFormatPr defaultColWidth="9.140625" defaultRowHeight="12.75"/>
  <cols>
    <col min="1" max="1" width="4.00390625" style="200" bestFit="1" customWidth="1"/>
    <col min="2" max="2" width="32.57421875" style="298" customWidth="1"/>
    <col min="3" max="3" width="18.8515625" style="159" customWidth="1"/>
    <col min="4" max="4" width="11.421875" style="241" bestFit="1" customWidth="1"/>
    <col min="5" max="5" width="15.8515625" style="241" bestFit="1" customWidth="1"/>
    <col min="6" max="6" width="11.421875" style="241" bestFit="1" customWidth="1"/>
    <col min="7" max="7" width="15.8515625" style="241" bestFit="1" customWidth="1"/>
    <col min="8" max="8" width="11.28125" style="241" bestFit="1" customWidth="1"/>
    <col min="9" max="9" width="15.7109375" style="299" bestFit="1" customWidth="1"/>
    <col min="10" max="10" width="11.28125" style="241" bestFit="1" customWidth="1"/>
    <col min="11" max="16384" width="9.140625" style="159" customWidth="1"/>
  </cols>
  <sheetData>
    <row r="1" spans="1:10" ht="58.5">
      <c r="A1" s="154" t="s">
        <v>75</v>
      </c>
      <c r="B1" s="155" t="s">
        <v>76</v>
      </c>
      <c r="C1" s="156" t="s">
        <v>77</v>
      </c>
      <c r="D1" s="157" t="s">
        <v>78</v>
      </c>
      <c r="E1" s="332" t="s">
        <v>79</v>
      </c>
      <c r="F1" s="332"/>
      <c r="G1" s="333" t="s">
        <v>80</v>
      </c>
      <c r="H1" s="333"/>
      <c r="I1" s="300" t="s">
        <v>81</v>
      </c>
      <c r="J1" s="329" t="s">
        <v>82</v>
      </c>
    </row>
    <row r="2" spans="1:10" ht="15.75" thickBot="1">
      <c r="A2" s="160"/>
      <c r="B2" s="161"/>
      <c r="C2" s="162"/>
      <c r="D2" s="163"/>
      <c r="E2" s="164" t="s">
        <v>83</v>
      </c>
      <c r="F2" s="165" t="s">
        <v>84</v>
      </c>
      <c r="G2" s="166" t="s">
        <v>83</v>
      </c>
      <c r="H2" s="167" t="s">
        <v>84</v>
      </c>
      <c r="I2" s="301"/>
      <c r="J2" s="314" t="s">
        <v>35</v>
      </c>
    </row>
    <row r="3" spans="1:10" s="173" customFormat="1" ht="15.75" thickBot="1">
      <c r="A3" s="168">
        <v>0</v>
      </c>
      <c r="B3" s="169">
        <v>1</v>
      </c>
      <c r="C3" s="170">
        <v>2</v>
      </c>
      <c r="D3" s="170">
        <v>3</v>
      </c>
      <c r="E3" s="171">
        <v>4</v>
      </c>
      <c r="F3" s="171">
        <v>5</v>
      </c>
      <c r="G3" s="172">
        <v>6</v>
      </c>
      <c r="H3" s="172">
        <v>7</v>
      </c>
      <c r="I3" s="302">
        <v>8</v>
      </c>
      <c r="J3" s="315">
        <v>9</v>
      </c>
    </row>
    <row r="4" spans="1:10" s="173" customFormat="1" ht="15.75" thickBot="1">
      <c r="A4" s="174" t="s">
        <v>85</v>
      </c>
      <c r="B4" s="175" t="s">
        <v>86</v>
      </c>
      <c r="C4" s="176"/>
      <c r="D4" s="177"/>
      <c r="E4" s="178"/>
      <c r="F4" s="179"/>
      <c r="G4" s="180"/>
      <c r="H4" s="181"/>
      <c r="I4" s="303"/>
      <c r="J4" s="316"/>
    </row>
    <row r="5" spans="1:10" ht="14.25">
      <c r="A5" s="182" t="s">
        <v>87</v>
      </c>
      <c r="B5" s="183" t="s">
        <v>88</v>
      </c>
      <c r="C5" s="184" t="s">
        <v>89</v>
      </c>
      <c r="D5" s="185">
        <v>2.5</v>
      </c>
      <c r="E5" s="186"/>
      <c r="F5" s="187"/>
      <c r="G5" s="188" t="s">
        <v>89</v>
      </c>
      <c r="H5" s="189">
        <f>D5-F5</f>
        <v>2.5</v>
      </c>
      <c r="I5" s="304" t="s">
        <v>90</v>
      </c>
      <c r="J5" s="317"/>
    </row>
    <row r="6" spans="1:10" ht="14.25">
      <c r="A6" s="182"/>
      <c r="B6" s="183"/>
      <c r="C6" s="184" t="s">
        <v>91</v>
      </c>
      <c r="D6" s="185">
        <v>2</v>
      </c>
      <c r="E6" s="186"/>
      <c r="F6" s="187"/>
      <c r="G6" s="188" t="s">
        <v>91</v>
      </c>
      <c r="H6" s="189">
        <f>D6-F6</f>
        <v>2</v>
      </c>
      <c r="I6" s="304" t="s">
        <v>92</v>
      </c>
      <c r="J6" s="317"/>
    </row>
    <row r="7" spans="1:10" ht="14.25">
      <c r="A7" s="182"/>
      <c r="B7" s="183"/>
      <c r="C7" s="184" t="s">
        <v>93</v>
      </c>
      <c r="D7" s="185">
        <v>4</v>
      </c>
      <c r="E7" s="186" t="s">
        <v>94</v>
      </c>
      <c r="F7" s="187">
        <v>1</v>
      </c>
      <c r="G7" s="188" t="s">
        <v>95</v>
      </c>
      <c r="H7" s="191">
        <v>3</v>
      </c>
      <c r="I7" s="304" t="s">
        <v>96</v>
      </c>
      <c r="J7" s="317">
        <v>3</v>
      </c>
    </row>
    <row r="8" spans="1:10" ht="14.25">
      <c r="A8" s="182"/>
      <c r="B8" s="183"/>
      <c r="C8" s="188" t="s">
        <v>97</v>
      </c>
      <c r="D8" s="185">
        <v>1</v>
      </c>
      <c r="E8" s="186"/>
      <c r="F8" s="187"/>
      <c r="G8" s="188" t="s">
        <v>97</v>
      </c>
      <c r="H8" s="192">
        <v>1</v>
      </c>
      <c r="I8" s="304" t="s">
        <v>96</v>
      </c>
      <c r="J8" s="317"/>
    </row>
    <row r="9" spans="1:10" ht="28.5">
      <c r="A9" s="182"/>
      <c r="B9" s="183"/>
      <c r="C9" s="184" t="s">
        <v>98</v>
      </c>
      <c r="D9" s="185">
        <v>6</v>
      </c>
      <c r="E9" s="186"/>
      <c r="F9" s="187"/>
      <c r="G9" s="188" t="s">
        <v>98</v>
      </c>
      <c r="H9" s="189">
        <v>6</v>
      </c>
      <c r="I9" s="304" t="s">
        <v>99</v>
      </c>
      <c r="J9" s="317"/>
    </row>
    <row r="10" spans="1:10" ht="14.25">
      <c r="A10" s="182"/>
      <c r="B10" s="183"/>
      <c r="C10" s="188" t="s">
        <v>100</v>
      </c>
      <c r="D10" s="185">
        <v>3.25</v>
      </c>
      <c r="E10" s="186"/>
      <c r="F10" s="187"/>
      <c r="G10" s="188" t="s">
        <v>100</v>
      </c>
      <c r="H10" s="189">
        <v>3.25</v>
      </c>
      <c r="I10" s="304" t="s">
        <v>101</v>
      </c>
      <c r="J10" s="317"/>
    </row>
    <row r="11" spans="1:10" ht="15">
      <c r="A11" s="193"/>
      <c r="B11" s="194" t="s">
        <v>102</v>
      </c>
      <c r="C11" s="184"/>
      <c r="D11" s="195">
        <f>SUM(D5:D10)</f>
        <v>18.75</v>
      </c>
      <c r="E11" s="186"/>
      <c r="F11" s="196">
        <f>SUM(F5:F10)</f>
        <v>1</v>
      </c>
      <c r="G11" s="188"/>
      <c r="H11" s="197">
        <f>SUM(H5:H10)</f>
        <v>17.75</v>
      </c>
      <c r="I11" s="198"/>
      <c r="J11" s="318">
        <f>SUM(J5:J10)</f>
        <v>3</v>
      </c>
    </row>
    <row r="12" spans="1:10" ht="28.5">
      <c r="A12" s="199" t="s">
        <v>103</v>
      </c>
      <c r="B12" s="183" t="s">
        <v>104</v>
      </c>
      <c r="C12" s="186" t="s">
        <v>105</v>
      </c>
      <c r="D12" s="187">
        <v>1</v>
      </c>
      <c r="E12" s="186" t="s">
        <v>105</v>
      </c>
      <c r="F12" s="187">
        <v>1</v>
      </c>
      <c r="G12" s="188"/>
      <c r="H12" s="189"/>
      <c r="I12" s="304" t="s">
        <v>90</v>
      </c>
      <c r="J12" s="317"/>
    </row>
    <row r="13" spans="2:10" ht="14.25">
      <c r="B13" s="183"/>
      <c r="C13" s="184" t="s">
        <v>106</v>
      </c>
      <c r="D13" s="185">
        <v>2</v>
      </c>
      <c r="E13" s="186"/>
      <c r="F13" s="187"/>
      <c r="G13" s="188" t="s">
        <v>106</v>
      </c>
      <c r="H13" s="201">
        <v>2</v>
      </c>
      <c r="I13" s="304" t="s">
        <v>90</v>
      </c>
      <c r="J13" s="317">
        <v>2</v>
      </c>
    </row>
    <row r="14" spans="1:10" ht="14.25">
      <c r="A14" s="182"/>
      <c r="B14" s="183"/>
      <c r="C14" s="184" t="s">
        <v>107</v>
      </c>
      <c r="D14" s="185">
        <v>1</v>
      </c>
      <c r="E14" s="186" t="s">
        <v>107</v>
      </c>
      <c r="F14" s="187">
        <v>1</v>
      </c>
      <c r="G14" s="188"/>
      <c r="H14" s="189"/>
      <c r="I14" s="304" t="s">
        <v>90</v>
      </c>
      <c r="J14" s="317"/>
    </row>
    <row r="15" spans="1:10" ht="14.25">
      <c r="A15" s="202"/>
      <c r="B15" s="183"/>
      <c r="C15" s="184" t="s">
        <v>108</v>
      </c>
      <c r="D15" s="185">
        <v>1.5</v>
      </c>
      <c r="E15" s="186" t="s">
        <v>108</v>
      </c>
      <c r="F15" s="187">
        <v>1.5</v>
      </c>
      <c r="G15" s="188"/>
      <c r="H15" s="189"/>
      <c r="I15" s="304" t="s">
        <v>109</v>
      </c>
      <c r="J15" s="317"/>
    </row>
    <row r="16" spans="1:10" ht="15">
      <c r="A16" s="193" t="s">
        <v>110</v>
      </c>
      <c r="B16" s="194" t="s">
        <v>111</v>
      </c>
      <c r="C16" s="184"/>
      <c r="D16" s="195">
        <f>SUM(D12:D15)</f>
        <v>5.5</v>
      </c>
      <c r="E16" s="186"/>
      <c r="F16" s="196">
        <f>SUM(F12:F15)</f>
        <v>3.5</v>
      </c>
      <c r="G16" s="180"/>
      <c r="H16" s="197">
        <f>SUM(H12:H15)</f>
        <v>2</v>
      </c>
      <c r="I16" s="305" t="s">
        <v>90</v>
      </c>
      <c r="J16" s="319">
        <f>SUM(J12:J15)</f>
        <v>2</v>
      </c>
    </row>
    <row r="17" spans="1:10" ht="14.25">
      <c r="A17" s="182" t="s">
        <v>112</v>
      </c>
      <c r="B17" s="194" t="s">
        <v>113</v>
      </c>
      <c r="C17" s="203" t="s">
        <v>114</v>
      </c>
      <c r="D17" s="195">
        <v>3.5</v>
      </c>
      <c r="E17" s="204"/>
      <c r="F17" s="205">
        <v>0</v>
      </c>
      <c r="G17" s="203" t="s">
        <v>114</v>
      </c>
      <c r="H17" s="197">
        <f>D17-F17</f>
        <v>3.5</v>
      </c>
      <c r="I17" s="304" t="s">
        <v>109</v>
      </c>
      <c r="J17" s="319">
        <v>0</v>
      </c>
    </row>
    <row r="18" spans="1:10" ht="42.75">
      <c r="A18" s="199" t="s">
        <v>115</v>
      </c>
      <c r="B18" s="183" t="s">
        <v>116</v>
      </c>
      <c r="C18" s="184" t="s">
        <v>117</v>
      </c>
      <c r="D18" s="185">
        <v>8.5</v>
      </c>
      <c r="E18" s="206"/>
      <c r="F18" s="179"/>
      <c r="G18" s="188" t="s">
        <v>117</v>
      </c>
      <c r="H18" s="207">
        <f>D18-F18</f>
        <v>8.5</v>
      </c>
      <c r="I18" s="304" t="s">
        <v>118</v>
      </c>
      <c r="J18" s="317">
        <v>2</v>
      </c>
    </row>
    <row r="19" spans="1:10" ht="14.25">
      <c r="A19" s="182"/>
      <c r="B19" s="183"/>
      <c r="C19" s="184" t="s">
        <v>119</v>
      </c>
      <c r="D19" s="185">
        <v>1</v>
      </c>
      <c r="E19" s="186" t="s">
        <v>119</v>
      </c>
      <c r="F19" s="187">
        <v>1</v>
      </c>
      <c r="G19" s="188"/>
      <c r="H19" s="207"/>
      <c r="I19" s="304" t="s">
        <v>120</v>
      </c>
      <c r="J19" s="317"/>
    </row>
    <row r="20" spans="1:10" ht="14.25">
      <c r="A20" s="202"/>
      <c r="B20" s="183"/>
      <c r="C20" s="184" t="s">
        <v>121</v>
      </c>
      <c r="D20" s="185">
        <v>2</v>
      </c>
      <c r="E20" s="186"/>
      <c r="F20" s="187"/>
      <c r="G20" s="184" t="s">
        <v>121</v>
      </c>
      <c r="H20" s="207">
        <f>D20-F20</f>
        <v>2</v>
      </c>
      <c r="I20" s="304" t="s">
        <v>122</v>
      </c>
      <c r="J20" s="317"/>
    </row>
    <row r="21" spans="1:10" ht="15">
      <c r="A21" s="193"/>
      <c r="B21" s="194" t="s">
        <v>123</v>
      </c>
      <c r="C21" s="184"/>
      <c r="D21" s="195">
        <f>SUM(D18:D20)</f>
        <v>11.5</v>
      </c>
      <c r="E21" s="186"/>
      <c r="F21" s="196">
        <f>F18+F19+F20</f>
        <v>1</v>
      </c>
      <c r="G21" s="188"/>
      <c r="H21" s="197">
        <f>H18+H19+H20</f>
        <v>10.5</v>
      </c>
      <c r="I21" s="306"/>
      <c r="J21" s="318">
        <f>J18+J19+J20</f>
        <v>2</v>
      </c>
    </row>
    <row r="22" spans="1:10" ht="30.75" thickBot="1">
      <c r="A22" s="208"/>
      <c r="B22" s="209" t="s">
        <v>124</v>
      </c>
      <c r="C22" s="210"/>
      <c r="D22" s="211">
        <f>D11+D16+D17+D21</f>
        <v>39.25</v>
      </c>
      <c r="E22" s="212"/>
      <c r="F22" s="213">
        <f>F11+F16+F21</f>
        <v>5.5</v>
      </c>
      <c r="G22" s="214"/>
      <c r="H22" s="215">
        <f>H11+H16+H17+H21</f>
        <v>33.75</v>
      </c>
      <c r="I22" s="307"/>
      <c r="J22" s="320">
        <f>J11+J16+J17+J21</f>
        <v>7</v>
      </c>
    </row>
    <row r="23" spans="1:10" ht="15.75" thickBot="1">
      <c r="A23" s="174" t="s">
        <v>125</v>
      </c>
      <c r="B23" s="175" t="s">
        <v>126</v>
      </c>
      <c r="C23" s="216"/>
      <c r="D23" s="217"/>
      <c r="E23" s="206"/>
      <c r="F23" s="218"/>
      <c r="G23" s="216"/>
      <c r="H23" s="217"/>
      <c r="I23" s="308"/>
      <c r="J23" s="317"/>
    </row>
    <row r="24" spans="1:10" ht="14.25">
      <c r="A24" s="182" t="s">
        <v>87</v>
      </c>
      <c r="B24" s="183" t="s">
        <v>127</v>
      </c>
      <c r="C24" s="184" t="s">
        <v>128</v>
      </c>
      <c r="D24" s="185">
        <v>3.3</v>
      </c>
      <c r="E24" s="186"/>
      <c r="F24" s="187"/>
      <c r="G24" s="188" t="s">
        <v>128</v>
      </c>
      <c r="H24" s="192">
        <f>D24-F24</f>
        <v>3.3</v>
      </c>
      <c r="I24" s="304" t="s">
        <v>129</v>
      </c>
      <c r="J24" s="317"/>
    </row>
    <row r="25" spans="1:10" ht="14.25">
      <c r="A25" s="182"/>
      <c r="B25" s="183"/>
      <c r="C25" s="184" t="s">
        <v>130</v>
      </c>
      <c r="D25" s="185">
        <v>2</v>
      </c>
      <c r="E25" s="186"/>
      <c r="F25" s="187"/>
      <c r="G25" s="188" t="s">
        <v>130</v>
      </c>
      <c r="H25" s="220">
        <f>D25-F25</f>
        <v>2</v>
      </c>
      <c r="I25" s="304" t="s">
        <v>131</v>
      </c>
      <c r="J25" s="317">
        <v>2</v>
      </c>
    </row>
    <row r="26" spans="1:10" ht="14.25">
      <c r="A26" s="182"/>
      <c r="B26" s="183"/>
      <c r="C26" s="184" t="s">
        <v>132</v>
      </c>
      <c r="D26" s="185">
        <v>3</v>
      </c>
      <c r="E26" s="186"/>
      <c r="F26" s="187"/>
      <c r="G26" s="188" t="s">
        <v>132</v>
      </c>
      <c r="H26" s="192">
        <f>D26-F26</f>
        <v>3</v>
      </c>
      <c r="I26" s="304" t="s">
        <v>131</v>
      </c>
      <c r="J26" s="317"/>
    </row>
    <row r="27" spans="1:10" ht="28.5">
      <c r="A27" s="182"/>
      <c r="B27" s="183"/>
      <c r="C27" s="184" t="s">
        <v>133</v>
      </c>
      <c r="D27" s="185">
        <v>0.3</v>
      </c>
      <c r="E27" s="206"/>
      <c r="F27" s="187"/>
      <c r="G27" s="188" t="s">
        <v>133</v>
      </c>
      <c r="H27" s="192">
        <v>0.3</v>
      </c>
      <c r="I27" s="304" t="s">
        <v>134</v>
      </c>
      <c r="J27" s="317"/>
    </row>
    <row r="28" spans="1:10" ht="14.25">
      <c r="A28" s="182"/>
      <c r="B28" s="183"/>
      <c r="C28" s="184" t="s">
        <v>135</v>
      </c>
      <c r="D28" s="185">
        <v>2</v>
      </c>
      <c r="E28" s="186"/>
      <c r="F28" s="187"/>
      <c r="G28" s="188" t="s">
        <v>135</v>
      </c>
      <c r="H28" s="221">
        <f>D28-F28</f>
        <v>2</v>
      </c>
      <c r="I28" s="304" t="s">
        <v>136</v>
      </c>
      <c r="J28" s="317">
        <v>2</v>
      </c>
    </row>
    <row r="29" spans="1:10" ht="14.25">
      <c r="A29" s="182"/>
      <c r="B29" s="183"/>
      <c r="C29" s="188" t="s">
        <v>137</v>
      </c>
      <c r="D29" s="192">
        <v>1</v>
      </c>
      <c r="E29" s="186" t="s">
        <v>137</v>
      </c>
      <c r="F29" s="187">
        <v>1</v>
      </c>
      <c r="G29" s="188"/>
      <c r="H29" s="192"/>
      <c r="I29" s="304"/>
      <c r="J29" s="317"/>
    </row>
    <row r="30" spans="1:10" ht="14.25">
      <c r="A30" s="193"/>
      <c r="B30" s="194" t="s">
        <v>138</v>
      </c>
      <c r="C30" s="184"/>
      <c r="D30" s="222">
        <f>SUM(D24:D29)</f>
        <v>11.600000000000001</v>
      </c>
      <c r="E30" s="186"/>
      <c r="F30" s="222">
        <f>SUM(F29)</f>
        <v>1</v>
      </c>
      <c r="G30" s="188"/>
      <c r="H30" s="197">
        <f>SUM(H24:H29)</f>
        <v>10.600000000000001</v>
      </c>
      <c r="I30" s="198"/>
      <c r="J30" s="318">
        <f>SUM(J24:J29)</f>
        <v>4</v>
      </c>
    </row>
    <row r="31" spans="1:10" ht="14.25">
      <c r="A31" s="193" t="s">
        <v>103</v>
      </c>
      <c r="B31" s="183" t="s">
        <v>139</v>
      </c>
      <c r="C31" s="184" t="s">
        <v>140</v>
      </c>
      <c r="D31" s="223">
        <v>2.23</v>
      </c>
      <c r="E31" s="186"/>
      <c r="F31" s="205"/>
      <c r="G31" s="188" t="s">
        <v>140</v>
      </c>
      <c r="H31" s="221">
        <v>2.23</v>
      </c>
      <c r="I31" s="304" t="s">
        <v>136</v>
      </c>
      <c r="J31" s="317">
        <v>2.23</v>
      </c>
    </row>
    <row r="32" spans="1:10" ht="14.25">
      <c r="A32" s="193"/>
      <c r="B32" s="183"/>
      <c r="C32" s="224" t="s">
        <v>141</v>
      </c>
      <c r="D32" s="223">
        <v>1</v>
      </c>
      <c r="E32" s="186"/>
      <c r="F32" s="205"/>
      <c r="G32" s="224" t="s">
        <v>141</v>
      </c>
      <c r="H32" s="221">
        <v>1</v>
      </c>
      <c r="I32" s="305" t="s">
        <v>142</v>
      </c>
      <c r="J32" s="317">
        <v>1</v>
      </c>
    </row>
    <row r="33" spans="1:10" ht="14.25">
      <c r="A33" s="193"/>
      <c r="B33" s="194" t="s">
        <v>143</v>
      </c>
      <c r="C33" s="184"/>
      <c r="D33" s="222">
        <f>D31+D32</f>
        <v>3.23</v>
      </c>
      <c r="E33" s="186"/>
      <c r="F33" s="205">
        <v>0</v>
      </c>
      <c r="G33" s="188"/>
      <c r="H33" s="197">
        <f>H31+H32</f>
        <v>3.23</v>
      </c>
      <c r="I33" s="198"/>
      <c r="J33" s="318">
        <f>J31+J32</f>
        <v>3.23</v>
      </c>
    </row>
    <row r="34" spans="1:10" s="158" customFormat="1" ht="28.5">
      <c r="A34" s="193" t="s">
        <v>110</v>
      </c>
      <c r="B34" s="183" t="s">
        <v>144</v>
      </c>
      <c r="C34" s="184" t="s">
        <v>145</v>
      </c>
      <c r="D34" s="187">
        <v>3.7</v>
      </c>
      <c r="E34" s="186"/>
      <c r="F34" s="206"/>
      <c r="G34" s="188" t="s">
        <v>146</v>
      </c>
      <c r="H34" s="225">
        <v>1.7</v>
      </c>
      <c r="I34" s="304" t="s">
        <v>147</v>
      </c>
      <c r="J34" s="317"/>
    </row>
    <row r="35" spans="1:10" s="158" customFormat="1" ht="28.5">
      <c r="A35" s="182"/>
      <c r="B35" s="183"/>
      <c r="C35" s="184"/>
      <c r="D35" s="187"/>
      <c r="E35" s="186"/>
      <c r="F35" s="206"/>
      <c r="G35" s="188" t="s">
        <v>148</v>
      </c>
      <c r="H35" s="221">
        <v>2</v>
      </c>
      <c r="I35" s="304" t="s">
        <v>147</v>
      </c>
      <c r="J35" s="317">
        <v>2</v>
      </c>
    </row>
    <row r="36" spans="1:10" s="158" customFormat="1" ht="28.5">
      <c r="A36" s="182"/>
      <c r="B36" s="183"/>
      <c r="C36" s="184" t="s">
        <v>149</v>
      </c>
      <c r="D36" s="187">
        <v>0.51</v>
      </c>
      <c r="E36" s="186" t="s">
        <v>149</v>
      </c>
      <c r="F36" s="187">
        <v>0.51</v>
      </c>
      <c r="G36" s="188"/>
      <c r="H36" s="192">
        <f>D36-F36</f>
        <v>0</v>
      </c>
      <c r="I36" s="304" t="s">
        <v>150</v>
      </c>
      <c r="J36" s="317"/>
    </row>
    <row r="37" spans="1:10" s="158" customFormat="1" ht="42.75">
      <c r="A37" s="182"/>
      <c r="B37" s="183"/>
      <c r="C37" s="186" t="s">
        <v>151</v>
      </c>
      <c r="D37" s="187">
        <v>0.89</v>
      </c>
      <c r="E37" s="186" t="s">
        <v>151</v>
      </c>
      <c r="F37" s="187">
        <v>0.89</v>
      </c>
      <c r="G37" s="188"/>
      <c r="H37" s="192">
        <f>D37-F37</f>
        <v>0</v>
      </c>
      <c r="I37" s="304" t="s">
        <v>152</v>
      </c>
      <c r="J37" s="317"/>
    </row>
    <row r="38" spans="1:10" s="158" customFormat="1" ht="14.25">
      <c r="A38" s="182"/>
      <c r="B38" s="183"/>
      <c r="C38" s="184" t="s">
        <v>153</v>
      </c>
      <c r="D38" s="187">
        <v>3</v>
      </c>
      <c r="E38" s="186"/>
      <c r="F38" s="187">
        <v>0</v>
      </c>
      <c r="G38" s="188" t="s">
        <v>153</v>
      </c>
      <c r="H38" s="192">
        <v>3</v>
      </c>
      <c r="I38" s="304" t="s">
        <v>154</v>
      </c>
      <c r="J38" s="317"/>
    </row>
    <row r="39" spans="1:10" s="158" customFormat="1" ht="14.25">
      <c r="A39" s="193"/>
      <c r="B39" s="194" t="s">
        <v>155</v>
      </c>
      <c r="C39" s="184"/>
      <c r="D39" s="222">
        <f>SUM(D34:D38)</f>
        <v>8.1</v>
      </c>
      <c r="E39" s="186"/>
      <c r="F39" s="222">
        <f>SUM(F34:F38)</f>
        <v>1.4</v>
      </c>
      <c r="G39" s="188"/>
      <c r="H39" s="197">
        <f>SUM(H34:H38)</f>
        <v>6.7</v>
      </c>
      <c r="I39" s="198"/>
      <c r="J39" s="318">
        <f>SUM(J34:J38)</f>
        <v>2</v>
      </c>
    </row>
    <row r="40" spans="1:10" s="228" customFormat="1" ht="14.25">
      <c r="A40" s="226" t="s">
        <v>110</v>
      </c>
      <c r="B40" s="227" t="s">
        <v>156</v>
      </c>
      <c r="C40" s="186" t="s">
        <v>157</v>
      </c>
      <c r="D40" s="187">
        <v>1.33</v>
      </c>
      <c r="E40" s="186" t="s">
        <v>157</v>
      </c>
      <c r="F40" s="187">
        <v>1.33</v>
      </c>
      <c r="G40" s="186"/>
      <c r="H40" s="187"/>
      <c r="I40" s="309" t="s">
        <v>158</v>
      </c>
      <c r="J40" s="321"/>
    </row>
    <row r="41" spans="1:10" s="228" customFormat="1" ht="14.25">
      <c r="A41" s="229"/>
      <c r="B41" s="227"/>
      <c r="C41" s="186" t="s">
        <v>159</v>
      </c>
      <c r="D41" s="187">
        <v>0.5</v>
      </c>
      <c r="E41" s="186"/>
      <c r="F41" s="187"/>
      <c r="G41" s="186" t="s">
        <v>159</v>
      </c>
      <c r="H41" s="187">
        <v>0.5</v>
      </c>
      <c r="I41" s="309" t="s">
        <v>158</v>
      </c>
      <c r="J41" s="321"/>
    </row>
    <row r="42" spans="1:10" s="228" customFormat="1" ht="14.25">
      <c r="A42" s="229"/>
      <c r="B42" s="194" t="s">
        <v>160</v>
      </c>
      <c r="C42" s="230"/>
      <c r="D42" s="222">
        <f>SUM(D40:D41)</f>
        <v>1.83</v>
      </c>
      <c r="E42" s="204"/>
      <c r="F42" s="222">
        <f>SUM(F40:F41)</f>
        <v>1.33</v>
      </c>
      <c r="G42" s="203"/>
      <c r="H42" s="197">
        <f>SUM(H40:H41)</f>
        <v>0.5</v>
      </c>
      <c r="I42" s="310"/>
      <c r="J42" s="318">
        <v>0</v>
      </c>
    </row>
    <row r="43" spans="1:10" ht="30.75" thickBot="1">
      <c r="A43" s="231"/>
      <c r="B43" s="209" t="s">
        <v>161</v>
      </c>
      <c r="C43" s="210"/>
      <c r="D43" s="232">
        <f>D30+D33+D39+D42</f>
        <v>24.759999999999998</v>
      </c>
      <c r="E43" s="233"/>
      <c r="F43" s="232">
        <f>F30+F33+F39+F42</f>
        <v>3.73</v>
      </c>
      <c r="G43" s="233"/>
      <c r="H43" s="232">
        <f>H30+H33+H39+H42</f>
        <v>21.03</v>
      </c>
      <c r="I43" s="234"/>
      <c r="J43" s="322">
        <f>J30+J33+J39+J42</f>
        <v>9.23</v>
      </c>
    </row>
    <row r="44" spans="1:10" ht="30">
      <c r="A44" s="235" t="s">
        <v>162</v>
      </c>
      <c r="B44" s="175" t="s">
        <v>163</v>
      </c>
      <c r="C44" s="236"/>
      <c r="D44" s="237"/>
      <c r="E44" s="206"/>
      <c r="F44" s="218"/>
      <c r="G44" s="216"/>
      <c r="H44" s="217"/>
      <c r="I44" s="308"/>
      <c r="J44" s="317"/>
    </row>
    <row r="45" spans="1:10" ht="28.5">
      <c r="A45" s="238" t="s">
        <v>164</v>
      </c>
      <c r="B45" s="183" t="s">
        <v>165</v>
      </c>
      <c r="C45" s="184" t="s">
        <v>166</v>
      </c>
      <c r="D45" s="185">
        <v>8.29</v>
      </c>
      <c r="E45" s="186"/>
      <c r="F45" s="187"/>
      <c r="G45" s="188" t="s">
        <v>166</v>
      </c>
      <c r="H45" s="192">
        <f>D45-F45</f>
        <v>8.29</v>
      </c>
      <c r="I45" s="304" t="s">
        <v>167</v>
      </c>
      <c r="J45" s="317"/>
    </row>
    <row r="46" spans="1:10" ht="28.5">
      <c r="A46" s="238"/>
      <c r="B46" s="183"/>
      <c r="C46" s="184" t="s">
        <v>168</v>
      </c>
      <c r="D46" s="185">
        <v>7.875</v>
      </c>
      <c r="E46" s="186"/>
      <c r="F46" s="187"/>
      <c r="G46" s="188" t="s">
        <v>168</v>
      </c>
      <c r="H46" s="192">
        <f>D46-F46</f>
        <v>7.875</v>
      </c>
      <c r="I46" s="304" t="s">
        <v>169</v>
      </c>
      <c r="J46" s="317"/>
    </row>
    <row r="47" spans="1:10" ht="28.5">
      <c r="A47" s="238"/>
      <c r="B47" s="183"/>
      <c r="C47" s="184" t="s">
        <v>170</v>
      </c>
      <c r="D47" s="185">
        <v>4.374</v>
      </c>
      <c r="E47" s="186"/>
      <c r="F47" s="187"/>
      <c r="G47" s="188" t="s">
        <v>170</v>
      </c>
      <c r="H47" s="239">
        <f>D47-F47</f>
        <v>4.374</v>
      </c>
      <c r="I47" s="304" t="s">
        <v>171</v>
      </c>
      <c r="J47" s="317">
        <v>2</v>
      </c>
    </row>
    <row r="48" spans="1:10" ht="15">
      <c r="A48" s="238"/>
      <c r="B48" s="194" t="s">
        <v>172</v>
      </c>
      <c r="C48" s="184"/>
      <c r="D48" s="195">
        <f>SUM(D45:D47)</f>
        <v>20.538999999999998</v>
      </c>
      <c r="E48" s="186"/>
      <c r="F48" s="222">
        <f>SUM(F45:F47)</f>
        <v>0</v>
      </c>
      <c r="G48" s="188"/>
      <c r="H48" s="197">
        <f>H45+H46+H47</f>
        <v>20.538999999999998</v>
      </c>
      <c r="I48" s="198"/>
      <c r="J48" s="318">
        <f>J45+J46+J47</f>
        <v>2</v>
      </c>
    </row>
    <row r="49" spans="1:10" ht="28.5">
      <c r="A49" s="238" t="s">
        <v>103</v>
      </c>
      <c r="B49" s="183" t="s">
        <v>173</v>
      </c>
      <c r="C49" s="184" t="s">
        <v>174</v>
      </c>
      <c r="D49" s="185">
        <v>1</v>
      </c>
      <c r="E49" s="186"/>
      <c r="F49" s="187"/>
      <c r="G49" s="188" t="s">
        <v>174</v>
      </c>
      <c r="H49" s="221">
        <f aca="true" t="shared" si="0" ref="H49:H54">D49-F49</f>
        <v>1</v>
      </c>
      <c r="I49" s="304" t="s">
        <v>175</v>
      </c>
      <c r="J49" s="317">
        <v>1</v>
      </c>
    </row>
    <row r="50" spans="1:10" ht="15">
      <c r="A50" s="238"/>
      <c r="B50" s="183"/>
      <c r="C50" s="186" t="s">
        <v>176</v>
      </c>
      <c r="D50" s="185">
        <v>1.3</v>
      </c>
      <c r="E50" s="186" t="s">
        <v>176</v>
      </c>
      <c r="F50" s="187">
        <v>1.3</v>
      </c>
      <c r="G50" s="188"/>
      <c r="H50" s="192">
        <f t="shared" si="0"/>
        <v>0</v>
      </c>
      <c r="I50" s="304"/>
      <c r="J50" s="317"/>
    </row>
    <row r="51" spans="1:10" s="242" customFormat="1" ht="15">
      <c r="A51" s="238"/>
      <c r="B51" s="240"/>
      <c r="C51" s="188" t="s">
        <v>177</v>
      </c>
      <c r="D51" s="192">
        <v>0.5</v>
      </c>
      <c r="E51" s="188"/>
      <c r="F51" s="192"/>
      <c r="G51" s="188" t="s">
        <v>177</v>
      </c>
      <c r="H51" s="221">
        <f t="shared" si="0"/>
        <v>0.5</v>
      </c>
      <c r="I51" s="304" t="s">
        <v>178</v>
      </c>
      <c r="J51" s="317">
        <v>0.5</v>
      </c>
    </row>
    <row r="52" spans="1:10" ht="15">
      <c r="A52" s="238"/>
      <c r="B52" s="183"/>
      <c r="C52" s="184" t="s">
        <v>179</v>
      </c>
      <c r="D52" s="185">
        <v>1.7</v>
      </c>
      <c r="E52" s="186" t="s">
        <v>179</v>
      </c>
      <c r="F52" s="187">
        <v>1.7</v>
      </c>
      <c r="G52" s="188"/>
      <c r="H52" s="192">
        <f t="shared" si="0"/>
        <v>0</v>
      </c>
      <c r="I52" s="304" t="s">
        <v>178</v>
      </c>
      <c r="J52" s="317"/>
    </row>
    <row r="53" spans="1:10" ht="42.75">
      <c r="A53" s="238"/>
      <c r="B53" s="183"/>
      <c r="C53" s="184" t="s">
        <v>180</v>
      </c>
      <c r="D53" s="185">
        <v>10.05</v>
      </c>
      <c r="E53" s="186"/>
      <c r="F53" s="187"/>
      <c r="G53" s="188" t="s">
        <v>180</v>
      </c>
      <c r="H53" s="221">
        <f t="shared" si="0"/>
        <v>10.05</v>
      </c>
      <c r="I53" s="304" t="s">
        <v>181</v>
      </c>
      <c r="J53" s="317">
        <v>2</v>
      </c>
    </row>
    <row r="54" spans="1:10" ht="15">
      <c r="A54" s="238"/>
      <c r="B54" s="183"/>
      <c r="C54" s="184" t="s">
        <v>182</v>
      </c>
      <c r="D54" s="185">
        <v>1.4</v>
      </c>
      <c r="E54" s="186"/>
      <c r="F54" s="187"/>
      <c r="G54" s="188" t="s">
        <v>182</v>
      </c>
      <c r="H54" s="192">
        <f t="shared" si="0"/>
        <v>1.4</v>
      </c>
      <c r="I54" s="304" t="s">
        <v>183</v>
      </c>
      <c r="J54" s="317"/>
    </row>
    <row r="55" spans="1:10" ht="15">
      <c r="A55" s="238"/>
      <c r="B55" s="183"/>
      <c r="C55" s="184" t="s">
        <v>184</v>
      </c>
      <c r="D55" s="185">
        <v>1</v>
      </c>
      <c r="E55" s="206"/>
      <c r="F55" s="206"/>
      <c r="G55" s="186" t="s">
        <v>184</v>
      </c>
      <c r="H55" s="187">
        <v>1</v>
      </c>
      <c r="I55" s="304"/>
      <c r="J55" s="317"/>
    </row>
    <row r="56" spans="1:10" ht="28.5">
      <c r="A56" s="238"/>
      <c r="B56" s="183"/>
      <c r="C56" s="184" t="s">
        <v>185</v>
      </c>
      <c r="D56" s="185">
        <v>3.8</v>
      </c>
      <c r="E56" s="186"/>
      <c r="F56" s="187"/>
      <c r="G56" s="188" t="s">
        <v>185</v>
      </c>
      <c r="H56" s="221">
        <v>3.8</v>
      </c>
      <c r="I56" s="304" t="s">
        <v>186</v>
      </c>
      <c r="J56" s="317">
        <v>2</v>
      </c>
    </row>
    <row r="57" spans="1:10" ht="15">
      <c r="A57" s="243"/>
      <c r="B57" s="194" t="s">
        <v>187</v>
      </c>
      <c r="C57" s="184"/>
      <c r="D57" s="195">
        <f>SUM(D49:D56)</f>
        <v>20.750000000000004</v>
      </c>
      <c r="E57" s="186"/>
      <c r="F57" s="222">
        <f>SUM(F49:F55)</f>
        <v>3</v>
      </c>
      <c r="G57" s="180"/>
      <c r="H57" s="197">
        <f>SUM(H49:H56)</f>
        <v>17.75</v>
      </c>
      <c r="I57" s="198"/>
      <c r="J57" s="318">
        <f>SUM(J49:J56)</f>
        <v>5.5</v>
      </c>
    </row>
    <row r="58" spans="1:10" ht="28.5">
      <c r="A58" s="244" t="s">
        <v>110</v>
      </c>
      <c r="B58" s="194" t="s">
        <v>188</v>
      </c>
      <c r="C58" s="230" t="s">
        <v>189</v>
      </c>
      <c r="D58" s="195">
        <v>9.868</v>
      </c>
      <c r="E58" s="204"/>
      <c r="F58" s="222"/>
      <c r="G58" s="203" t="s">
        <v>189</v>
      </c>
      <c r="H58" s="197">
        <f>D58-F58</f>
        <v>9.868</v>
      </c>
      <c r="I58" s="304" t="s">
        <v>190</v>
      </c>
      <c r="J58" s="317"/>
    </row>
    <row r="59" spans="1:10" ht="30.75" thickBot="1">
      <c r="A59" s="245"/>
      <c r="B59" s="209" t="s">
        <v>191</v>
      </c>
      <c r="C59" s="210"/>
      <c r="D59" s="232">
        <f>D48+D57+D58</f>
        <v>51.157000000000004</v>
      </c>
      <c r="E59" s="246"/>
      <c r="F59" s="247">
        <f>F48+F57+F58</f>
        <v>3</v>
      </c>
      <c r="G59" s="248"/>
      <c r="H59" s="232">
        <f>H48+H57+H58</f>
        <v>48.157000000000004</v>
      </c>
      <c r="I59" s="311"/>
      <c r="J59" s="322">
        <f>J48+J57+J58</f>
        <v>7.5</v>
      </c>
    </row>
    <row r="60" spans="1:10" ht="15.75" thickBot="1">
      <c r="A60" s="249" t="s">
        <v>192</v>
      </c>
      <c r="B60" s="250" t="s">
        <v>193</v>
      </c>
      <c r="C60" s="236"/>
      <c r="D60" s="237"/>
      <c r="E60" s="206"/>
      <c r="F60" s="218"/>
      <c r="G60" s="216"/>
      <c r="H60" s="217"/>
      <c r="I60" s="308"/>
      <c r="J60" s="317"/>
    </row>
    <row r="61" spans="1:10" s="242" customFormat="1" ht="28.5">
      <c r="A61" s="251" t="s">
        <v>87</v>
      </c>
      <c r="B61" s="240" t="s">
        <v>194</v>
      </c>
      <c r="C61" s="188" t="s">
        <v>195</v>
      </c>
      <c r="D61" s="192">
        <v>8.016</v>
      </c>
      <c r="E61" s="188"/>
      <c r="F61" s="192"/>
      <c r="G61" s="188" t="s">
        <v>195</v>
      </c>
      <c r="H61" s="192">
        <v>8.016</v>
      </c>
      <c r="I61" s="301" t="s">
        <v>196</v>
      </c>
      <c r="J61" s="317"/>
    </row>
    <row r="62" spans="1:10" ht="14.25">
      <c r="A62" s="182"/>
      <c r="B62" s="183"/>
      <c r="C62" s="184" t="s">
        <v>197</v>
      </c>
      <c r="D62" s="185">
        <v>2</v>
      </c>
      <c r="E62" s="186" t="s">
        <v>198</v>
      </c>
      <c r="F62" s="187">
        <v>0.83</v>
      </c>
      <c r="G62" s="188" t="s">
        <v>199</v>
      </c>
      <c r="H62" s="192">
        <v>1.17</v>
      </c>
      <c r="I62" s="301" t="s">
        <v>200</v>
      </c>
      <c r="J62" s="317"/>
    </row>
    <row r="63" spans="1:10" ht="14.25">
      <c r="A63" s="182"/>
      <c r="B63" s="183"/>
      <c r="C63" s="188" t="s">
        <v>201</v>
      </c>
      <c r="D63" s="192">
        <v>0.25</v>
      </c>
      <c r="E63" s="186" t="s">
        <v>201</v>
      </c>
      <c r="F63" s="187">
        <v>0.25</v>
      </c>
      <c r="G63" s="188"/>
      <c r="H63" s="192"/>
      <c r="I63" s="301"/>
      <c r="J63" s="317"/>
    </row>
    <row r="64" spans="1:10" ht="42.75">
      <c r="A64" s="182"/>
      <c r="B64" s="183"/>
      <c r="C64" s="188" t="s">
        <v>202</v>
      </c>
      <c r="D64" s="192">
        <v>3.194</v>
      </c>
      <c r="E64" s="252"/>
      <c r="F64" s="192"/>
      <c r="G64" s="188" t="s">
        <v>202</v>
      </c>
      <c r="H64" s="221">
        <v>3.194</v>
      </c>
      <c r="I64" s="301" t="s">
        <v>203</v>
      </c>
      <c r="J64" s="317">
        <v>2.054</v>
      </c>
    </row>
    <row r="65" spans="1:10" ht="28.5">
      <c r="A65" s="182"/>
      <c r="B65" s="183"/>
      <c r="C65" s="252" t="s">
        <v>204</v>
      </c>
      <c r="D65" s="192">
        <v>1.5</v>
      </c>
      <c r="E65" s="190" t="s">
        <v>204</v>
      </c>
      <c r="F65" s="187">
        <v>1.5</v>
      </c>
      <c r="G65" s="188"/>
      <c r="H65" s="192">
        <v>0</v>
      </c>
      <c r="I65" s="301"/>
      <c r="J65" s="317"/>
    </row>
    <row r="66" spans="1:10" ht="14.25">
      <c r="A66" s="193"/>
      <c r="B66" s="194" t="s">
        <v>205</v>
      </c>
      <c r="C66" s="184"/>
      <c r="D66" s="195">
        <f>SUM(D61:D65)</f>
        <v>14.96</v>
      </c>
      <c r="E66" s="195"/>
      <c r="F66" s="195">
        <f>SUM(F61:F65)</f>
        <v>2.58</v>
      </c>
      <c r="G66" s="195"/>
      <c r="H66" s="197">
        <f>SUM(H61:H65)</f>
        <v>12.379999999999999</v>
      </c>
      <c r="I66" s="198"/>
      <c r="J66" s="318">
        <f>SUM(J61:J65)</f>
        <v>2.054</v>
      </c>
    </row>
    <row r="67" spans="1:10" ht="28.5">
      <c r="A67" s="253" t="s">
        <v>103</v>
      </c>
      <c r="B67" s="254" t="s">
        <v>206</v>
      </c>
      <c r="C67" s="334" t="s">
        <v>207</v>
      </c>
      <c r="D67" s="335">
        <v>1.575</v>
      </c>
      <c r="E67" s="190" t="s">
        <v>208</v>
      </c>
      <c r="F67" s="256">
        <v>0.025</v>
      </c>
      <c r="G67" s="252"/>
      <c r="H67" s="192"/>
      <c r="I67" s="301" t="s">
        <v>209</v>
      </c>
      <c r="J67" s="317"/>
    </row>
    <row r="68" spans="1:10" ht="28.5">
      <c r="A68" s="257"/>
      <c r="B68" s="254"/>
      <c r="C68" s="334"/>
      <c r="D68" s="335"/>
      <c r="E68" s="190"/>
      <c r="F68" s="256"/>
      <c r="G68" s="252" t="s">
        <v>210</v>
      </c>
      <c r="H68" s="192">
        <v>0.02</v>
      </c>
      <c r="I68" s="301"/>
      <c r="J68" s="317"/>
    </row>
    <row r="69" spans="1:10" ht="28.5">
      <c r="A69" s="257"/>
      <c r="B69" s="254"/>
      <c r="C69" s="334"/>
      <c r="D69" s="335"/>
      <c r="E69" s="190" t="s">
        <v>211</v>
      </c>
      <c r="F69" s="256">
        <v>1.43</v>
      </c>
      <c r="G69" s="252"/>
      <c r="H69" s="192"/>
      <c r="I69" s="301"/>
      <c r="J69" s="317"/>
    </row>
    <row r="70" spans="1:10" ht="28.5">
      <c r="A70" s="257"/>
      <c r="B70" s="254"/>
      <c r="C70" s="334"/>
      <c r="D70" s="335"/>
      <c r="E70" s="190"/>
      <c r="F70" s="258"/>
      <c r="G70" s="252" t="s">
        <v>212</v>
      </c>
      <c r="H70" s="192">
        <v>0.1</v>
      </c>
      <c r="I70" s="301"/>
      <c r="J70" s="317"/>
    </row>
    <row r="71" spans="1:10" ht="14.25">
      <c r="A71" s="257"/>
      <c r="B71" s="194" t="s">
        <v>213</v>
      </c>
      <c r="C71" s="255"/>
      <c r="D71" s="195">
        <v>1.575</v>
      </c>
      <c r="E71" s="190"/>
      <c r="F71" s="259">
        <f>SUM(F67:F70)</f>
        <v>1.4549999999999998</v>
      </c>
      <c r="G71" s="259"/>
      <c r="H71" s="260">
        <f>SUM(H67:H70)</f>
        <v>0.12000000000000001</v>
      </c>
      <c r="I71" s="261"/>
      <c r="J71" s="323">
        <f>SUM(J67:J70)</f>
        <v>0</v>
      </c>
    </row>
    <row r="72" spans="1:10" ht="28.5">
      <c r="A72" s="199" t="s">
        <v>110</v>
      </c>
      <c r="B72" s="183" t="s">
        <v>214</v>
      </c>
      <c r="C72" s="236"/>
      <c r="D72" s="237"/>
      <c r="E72" s="206"/>
      <c r="F72" s="218"/>
      <c r="G72" s="216"/>
      <c r="H72" s="217"/>
      <c r="I72" s="308"/>
      <c r="J72" s="317"/>
    </row>
    <row r="73" spans="1:10" ht="28.5">
      <c r="A73" s="182"/>
      <c r="B73" s="183"/>
      <c r="C73" s="184" t="s">
        <v>215</v>
      </c>
      <c r="D73" s="185">
        <v>4.09</v>
      </c>
      <c r="E73" s="186"/>
      <c r="F73" s="179"/>
      <c r="G73" s="188" t="s">
        <v>215</v>
      </c>
      <c r="H73" s="221">
        <v>4.09</v>
      </c>
      <c r="I73" s="301" t="s">
        <v>216</v>
      </c>
      <c r="J73" s="317">
        <v>2</v>
      </c>
    </row>
    <row r="74" spans="1:10" ht="14.25">
      <c r="A74" s="182"/>
      <c r="B74" s="183"/>
      <c r="C74" s="184" t="s">
        <v>217</v>
      </c>
      <c r="D74" s="185">
        <v>0.6</v>
      </c>
      <c r="E74" s="186" t="s">
        <v>217</v>
      </c>
      <c r="F74" s="187">
        <v>0.6</v>
      </c>
      <c r="G74" s="188"/>
      <c r="H74" s="192">
        <v>0</v>
      </c>
      <c r="I74" s="301" t="s">
        <v>218</v>
      </c>
      <c r="J74" s="317"/>
    </row>
    <row r="75" spans="1:10" ht="14.25">
      <c r="A75" s="182"/>
      <c r="B75" s="183"/>
      <c r="C75" s="184" t="s">
        <v>219</v>
      </c>
      <c r="D75" s="185">
        <v>3.173</v>
      </c>
      <c r="E75" s="186"/>
      <c r="F75" s="187"/>
      <c r="G75" s="188" t="s">
        <v>219</v>
      </c>
      <c r="H75" s="192">
        <v>3.173</v>
      </c>
      <c r="I75" s="301" t="s">
        <v>218</v>
      </c>
      <c r="J75" s="317"/>
    </row>
    <row r="76" spans="1:10" ht="14.25">
      <c r="A76" s="182"/>
      <c r="B76" s="183"/>
      <c r="C76" s="184" t="s">
        <v>220</v>
      </c>
      <c r="D76" s="185">
        <v>2.545</v>
      </c>
      <c r="E76" s="186"/>
      <c r="F76" s="187"/>
      <c r="G76" s="188" t="s">
        <v>220</v>
      </c>
      <c r="H76" s="221">
        <v>2.545</v>
      </c>
      <c r="I76" s="301" t="s">
        <v>218</v>
      </c>
      <c r="J76" s="317">
        <v>2.045</v>
      </c>
    </row>
    <row r="77" spans="1:10" ht="14.25">
      <c r="A77" s="182"/>
      <c r="B77" s="183"/>
      <c r="C77" s="186" t="s">
        <v>221</v>
      </c>
      <c r="D77" s="187">
        <v>1.255</v>
      </c>
      <c r="E77" s="186"/>
      <c r="F77" s="187"/>
      <c r="G77" s="186" t="s">
        <v>221</v>
      </c>
      <c r="H77" s="187">
        <v>1.255</v>
      </c>
      <c r="I77" s="301"/>
      <c r="J77" s="317"/>
    </row>
    <row r="78" spans="1:10" ht="14.25">
      <c r="A78" s="193"/>
      <c r="B78" s="194" t="s">
        <v>222</v>
      </c>
      <c r="C78" s="184"/>
      <c r="D78" s="195">
        <f>SUM(D73:D77)</f>
        <v>11.663</v>
      </c>
      <c r="E78" s="186"/>
      <c r="F78" s="222">
        <f>SUM(F73:F77)</f>
        <v>0.6</v>
      </c>
      <c r="G78" s="188"/>
      <c r="H78" s="197">
        <f>SUM(H73:H77)</f>
        <v>11.062999999999999</v>
      </c>
      <c r="I78" s="198"/>
      <c r="J78" s="318">
        <f>SUM(J73:J77)</f>
        <v>4.045</v>
      </c>
    </row>
    <row r="79" spans="1:10" ht="28.5">
      <c r="A79" s="199" t="s">
        <v>112</v>
      </c>
      <c r="B79" s="240" t="s">
        <v>223</v>
      </c>
      <c r="C79" s="184" t="s">
        <v>224</v>
      </c>
      <c r="D79" s="185">
        <v>1.9</v>
      </c>
      <c r="E79" s="206"/>
      <c r="F79" s="218"/>
      <c r="G79" s="188" t="s">
        <v>224</v>
      </c>
      <c r="H79" s="221">
        <v>1.9</v>
      </c>
      <c r="I79" s="301" t="s">
        <v>225</v>
      </c>
      <c r="J79" s="317">
        <v>1.9</v>
      </c>
    </row>
    <row r="80" spans="1:10" ht="14.25">
      <c r="A80" s="182"/>
      <c r="B80" s="183"/>
      <c r="C80" s="184" t="s">
        <v>226</v>
      </c>
      <c r="D80" s="185">
        <v>0.7</v>
      </c>
      <c r="E80" s="206"/>
      <c r="F80" s="218"/>
      <c r="G80" s="188" t="s">
        <v>226</v>
      </c>
      <c r="H80" s="192">
        <v>0.7</v>
      </c>
      <c r="I80" s="301" t="s">
        <v>225</v>
      </c>
      <c r="J80" s="317"/>
    </row>
    <row r="81" spans="1:10" ht="14.25">
      <c r="A81" s="182"/>
      <c r="B81" s="183"/>
      <c r="C81" s="188" t="s">
        <v>227</v>
      </c>
      <c r="D81" s="192">
        <v>0.8</v>
      </c>
      <c r="E81" s="186" t="s">
        <v>227</v>
      </c>
      <c r="F81" s="187">
        <v>0.8</v>
      </c>
      <c r="G81" s="188"/>
      <c r="H81" s="192"/>
      <c r="I81" s="301"/>
      <c r="J81" s="317"/>
    </row>
    <row r="82" spans="1:10" s="242" customFormat="1" ht="14.25">
      <c r="A82" s="262"/>
      <c r="B82" s="240"/>
      <c r="C82" s="188" t="s">
        <v>228</v>
      </c>
      <c r="D82" s="192">
        <v>0.9</v>
      </c>
      <c r="E82" s="186"/>
      <c r="F82" s="187"/>
      <c r="G82" s="188" t="s">
        <v>228</v>
      </c>
      <c r="H82" s="192">
        <v>0.9</v>
      </c>
      <c r="I82" s="301" t="s">
        <v>225</v>
      </c>
      <c r="J82" s="317"/>
    </row>
    <row r="83" spans="1:10" ht="15">
      <c r="A83" s="182"/>
      <c r="B83" s="183"/>
      <c r="C83" s="184" t="s">
        <v>229</v>
      </c>
      <c r="D83" s="185">
        <v>6.7</v>
      </c>
      <c r="E83" s="186"/>
      <c r="F83" s="179"/>
      <c r="G83" s="188" t="s">
        <v>229</v>
      </c>
      <c r="H83" s="192">
        <v>6.7</v>
      </c>
      <c r="I83" s="301" t="s">
        <v>225</v>
      </c>
      <c r="J83" s="317"/>
    </row>
    <row r="84" spans="1:10" ht="14.25">
      <c r="A84" s="182"/>
      <c r="B84" s="183"/>
      <c r="C84" s="184" t="s">
        <v>230</v>
      </c>
      <c r="D84" s="185">
        <v>2.3</v>
      </c>
      <c r="E84" s="186"/>
      <c r="F84" s="187"/>
      <c r="G84" s="188" t="s">
        <v>230</v>
      </c>
      <c r="H84" s="221">
        <v>2.3</v>
      </c>
      <c r="I84" s="301" t="s">
        <v>231</v>
      </c>
      <c r="J84" s="317">
        <v>2.3</v>
      </c>
    </row>
    <row r="85" spans="1:10" ht="14.25">
      <c r="A85" s="182"/>
      <c r="B85" s="183"/>
      <c r="C85" s="188" t="s">
        <v>232</v>
      </c>
      <c r="D85" s="192">
        <v>1.35</v>
      </c>
      <c r="E85" s="186" t="s">
        <v>232</v>
      </c>
      <c r="F85" s="187">
        <v>1.35</v>
      </c>
      <c r="G85" s="188"/>
      <c r="H85" s="192"/>
      <c r="I85" s="301"/>
      <c r="J85" s="317"/>
    </row>
    <row r="86" spans="1:10" ht="28.5">
      <c r="A86" s="182"/>
      <c r="B86" s="183"/>
      <c r="C86" s="188" t="s">
        <v>233</v>
      </c>
      <c r="D86" s="192">
        <v>3.054</v>
      </c>
      <c r="E86" s="186"/>
      <c r="F86" s="187"/>
      <c r="G86" s="188" t="s">
        <v>233</v>
      </c>
      <c r="H86" s="192">
        <v>3.054</v>
      </c>
      <c r="I86" s="301" t="s">
        <v>234</v>
      </c>
      <c r="J86" s="317"/>
    </row>
    <row r="87" spans="1:10" s="263" customFormat="1" ht="14.25">
      <c r="A87" s="193"/>
      <c r="B87" s="194" t="s">
        <v>235</v>
      </c>
      <c r="C87" s="184"/>
      <c r="D87" s="195">
        <f>SUM(D79:D86)</f>
        <v>17.704</v>
      </c>
      <c r="E87" s="195"/>
      <c r="F87" s="195">
        <f>SUM(F79:F86)</f>
        <v>2.1500000000000004</v>
      </c>
      <c r="G87" s="195"/>
      <c r="H87" s="197">
        <f>SUM(H79:H86)</f>
        <v>15.554</v>
      </c>
      <c r="I87" s="198"/>
      <c r="J87" s="318">
        <f>SUM(J79:J86)</f>
        <v>4.199999999999999</v>
      </c>
    </row>
    <row r="88" spans="1:10" ht="28.5">
      <c r="A88" s="202" t="s">
        <v>115</v>
      </c>
      <c r="B88" s="183" t="s">
        <v>236</v>
      </c>
      <c r="C88" s="184" t="s">
        <v>237</v>
      </c>
      <c r="D88" s="223">
        <v>1.3</v>
      </c>
      <c r="E88" s="206"/>
      <c r="F88" s="218"/>
      <c r="G88" s="188" t="s">
        <v>237</v>
      </c>
      <c r="H88" s="225">
        <v>1.3</v>
      </c>
      <c r="I88" s="301" t="s">
        <v>238</v>
      </c>
      <c r="J88" s="317"/>
    </row>
    <row r="89" spans="1:10" ht="14.25">
      <c r="A89" s="182"/>
      <c r="B89" s="183"/>
      <c r="C89" s="184" t="s">
        <v>239</v>
      </c>
      <c r="D89" s="223">
        <v>2</v>
      </c>
      <c r="E89" s="206"/>
      <c r="F89" s="218"/>
      <c r="G89" s="188" t="s">
        <v>239</v>
      </c>
      <c r="H89" s="225">
        <v>2</v>
      </c>
      <c r="I89" s="301" t="s">
        <v>238</v>
      </c>
      <c r="J89" s="317"/>
    </row>
    <row r="90" spans="1:10" ht="14.25">
      <c r="A90" s="182"/>
      <c r="B90" s="183"/>
      <c r="C90" s="188" t="s">
        <v>240</v>
      </c>
      <c r="D90" s="192">
        <v>1.6</v>
      </c>
      <c r="E90" s="186" t="s">
        <v>240</v>
      </c>
      <c r="F90" s="187">
        <v>1.6</v>
      </c>
      <c r="G90" s="188"/>
      <c r="H90" s="225"/>
      <c r="I90" s="301"/>
      <c r="J90" s="317"/>
    </row>
    <row r="91" spans="1:10" ht="14.25">
      <c r="A91" s="182"/>
      <c r="B91" s="194" t="s">
        <v>241</v>
      </c>
      <c r="C91" s="184"/>
      <c r="D91" s="195">
        <f>SUM(D88:D90)</f>
        <v>4.9</v>
      </c>
      <c r="E91" s="195"/>
      <c r="F91" s="195">
        <f>SUM(F88:F90)</f>
        <v>1.6</v>
      </c>
      <c r="G91" s="195"/>
      <c r="H91" s="197">
        <f>SUM(H88:H90)</f>
        <v>3.3</v>
      </c>
      <c r="I91" s="198"/>
      <c r="J91" s="318">
        <f>SUM(J88:J90)</f>
        <v>0</v>
      </c>
    </row>
    <row r="92" spans="1:10" ht="14.25">
      <c r="A92" s="199" t="s">
        <v>242</v>
      </c>
      <c r="B92" s="183" t="s">
        <v>243</v>
      </c>
      <c r="C92" s="184" t="s">
        <v>244</v>
      </c>
      <c r="D92" s="223">
        <v>4.524</v>
      </c>
      <c r="E92" s="186"/>
      <c r="F92" s="187"/>
      <c r="G92" s="188" t="s">
        <v>244</v>
      </c>
      <c r="H92" s="221">
        <v>4.524</v>
      </c>
      <c r="I92" s="301" t="s">
        <v>196</v>
      </c>
      <c r="J92" s="317">
        <v>2</v>
      </c>
    </row>
    <row r="93" spans="1:10" ht="14.25">
      <c r="A93" s="199"/>
      <c r="B93" s="194" t="s">
        <v>245</v>
      </c>
      <c r="C93" s="184"/>
      <c r="D93" s="195">
        <v>4.524</v>
      </c>
      <c r="E93" s="186"/>
      <c r="F93" s="187"/>
      <c r="G93" s="188"/>
      <c r="H93" s="197">
        <v>4.524</v>
      </c>
      <c r="I93" s="198"/>
      <c r="J93" s="318">
        <f>J92</f>
        <v>2</v>
      </c>
    </row>
    <row r="94" spans="1:10" ht="28.5">
      <c r="A94" s="199" t="s">
        <v>246</v>
      </c>
      <c r="B94" s="183" t="s">
        <v>247</v>
      </c>
      <c r="C94" s="184" t="s">
        <v>248</v>
      </c>
      <c r="D94" s="223">
        <v>4.667</v>
      </c>
      <c r="E94" s="186"/>
      <c r="F94" s="187"/>
      <c r="G94" s="188" t="s">
        <v>248</v>
      </c>
      <c r="H94" s="225">
        <v>4.667</v>
      </c>
      <c r="I94" s="301" t="s">
        <v>249</v>
      </c>
      <c r="J94" s="317"/>
    </row>
    <row r="95" spans="1:10" ht="14.25">
      <c r="A95" s="182"/>
      <c r="B95" s="183"/>
      <c r="C95" s="188" t="s">
        <v>250</v>
      </c>
      <c r="D95" s="192">
        <v>1.5</v>
      </c>
      <c r="E95" s="186" t="s">
        <v>250</v>
      </c>
      <c r="F95" s="187">
        <v>1.5</v>
      </c>
      <c r="G95" s="188"/>
      <c r="H95" s="225"/>
      <c r="I95" s="301"/>
      <c r="J95" s="317"/>
    </row>
    <row r="96" spans="1:10" ht="15">
      <c r="A96" s="202"/>
      <c r="B96" s="194" t="s">
        <v>251</v>
      </c>
      <c r="C96" s="184"/>
      <c r="D96" s="195">
        <f>SUM(D94:D95)</f>
        <v>6.167</v>
      </c>
      <c r="E96" s="186"/>
      <c r="F96" s="222">
        <f>SUM(F94:F95)</f>
        <v>1.5</v>
      </c>
      <c r="G96" s="180"/>
      <c r="H96" s="197">
        <f>SUM(H94:H95)</f>
        <v>4.667</v>
      </c>
      <c r="I96" s="198"/>
      <c r="J96" s="318">
        <f>SUM(J94:J95)</f>
        <v>0</v>
      </c>
    </row>
    <row r="97" spans="1:10" ht="30.75" thickBot="1">
      <c r="A97" s="231"/>
      <c r="B97" s="209" t="s">
        <v>252</v>
      </c>
      <c r="C97" s="210"/>
      <c r="D97" s="264">
        <f>D66+D71+D78+D87+D91+D93+D96</f>
        <v>61.493</v>
      </c>
      <c r="E97" s="247"/>
      <c r="F97" s="247">
        <f>F66+F71+F78+F87+F91+F93+F96</f>
        <v>9.885</v>
      </c>
      <c r="G97" s="233"/>
      <c r="H97" s="264">
        <f>H66+H71+H78+H87+H91+H93+H96</f>
        <v>51.608</v>
      </c>
      <c r="I97" s="265"/>
      <c r="J97" s="324">
        <f>J66+J71+J78+J87+J91+J93+J96</f>
        <v>12.299</v>
      </c>
    </row>
    <row r="98" spans="1:10" ht="15">
      <c r="A98" s="235" t="s">
        <v>253</v>
      </c>
      <c r="B98" s="250" t="s">
        <v>254</v>
      </c>
      <c r="C98" s="236"/>
      <c r="D98" s="237"/>
      <c r="E98" s="206"/>
      <c r="F98" s="218"/>
      <c r="G98" s="216"/>
      <c r="H98" s="217"/>
      <c r="I98" s="308"/>
      <c r="J98" s="317"/>
    </row>
    <row r="99" spans="1:10" ht="28.5">
      <c r="A99" s="238" t="s">
        <v>87</v>
      </c>
      <c r="B99" s="266" t="s">
        <v>255</v>
      </c>
      <c r="C99" s="188" t="s">
        <v>256</v>
      </c>
      <c r="D99" s="217">
        <v>1</v>
      </c>
      <c r="E99" s="190" t="s">
        <v>257</v>
      </c>
      <c r="F99" s="187">
        <v>0.3</v>
      </c>
      <c r="G99" s="216"/>
      <c r="H99" s="217"/>
      <c r="I99" s="304" t="s">
        <v>258</v>
      </c>
      <c r="J99" s="317"/>
    </row>
    <row r="100" spans="1:10" ht="28.5">
      <c r="A100" s="182"/>
      <c r="B100" s="183"/>
      <c r="C100" s="184"/>
      <c r="D100" s="195"/>
      <c r="E100" s="190" t="s">
        <v>259</v>
      </c>
      <c r="F100" s="187">
        <v>0.7</v>
      </c>
      <c r="G100" s="180"/>
      <c r="H100" s="267"/>
      <c r="I100" s="304"/>
      <c r="J100" s="317"/>
    </row>
    <row r="101" spans="1:10" ht="14.25">
      <c r="A101" s="182"/>
      <c r="B101" s="183"/>
      <c r="C101" s="188" t="s">
        <v>260</v>
      </c>
      <c r="D101" s="225">
        <v>2</v>
      </c>
      <c r="E101" s="190"/>
      <c r="F101" s="187"/>
      <c r="G101" s="188" t="s">
        <v>260</v>
      </c>
      <c r="H101" s="225">
        <v>2</v>
      </c>
      <c r="I101" s="304" t="s">
        <v>258</v>
      </c>
      <c r="J101" s="317"/>
    </row>
    <row r="102" spans="1:10" ht="14.25">
      <c r="A102" s="182"/>
      <c r="B102" s="194" t="s">
        <v>261</v>
      </c>
      <c r="C102" s="184"/>
      <c r="D102" s="195">
        <f>SUM(D99:D101)</f>
        <v>3</v>
      </c>
      <c r="E102" s="195"/>
      <c r="F102" s="195">
        <f>SUM(F99:F101)</f>
        <v>1</v>
      </c>
      <c r="G102" s="195"/>
      <c r="H102" s="197">
        <f>SUM(H99:H101)</f>
        <v>2</v>
      </c>
      <c r="I102" s="198"/>
      <c r="J102" s="318">
        <f>SUM(J99:J101)</f>
        <v>0</v>
      </c>
    </row>
    <row r="103" spans="1:10" ht="14.25">
      <c r="A103" s="251" t="s">
        <v>103</v>
      </c>
      <c r="B103" s="240" t="s">
        <v>262</v>
      </c>
      <c r="C103" s="184" t="s">
        <v>263</v>
      </c>
      <c r="D103" s="185">
        <v>2</v>
      </c>
      <c r="E103" s="186"/>
      <c r="F103" s="187"/>
      <c r="G103" s="188" t="s">
        <v>263</v>
      </c>
      <c r="H103" s="192">
        <v>2</v>
      </c>
      <c r="I103" s="304" t="s">
        <v>264</v>
      </c>
      <c r="J103" s="317"/>
    </row>
    <row r="104" spans="1:10" ht="14.25">
      <c r="A104" s="262"/>
      <c r="B104" s="240"/>
      <c r="C104" s="188" t="s">
        <v>265</v>
      </c>
      <c r="D104" s="192">
        <v>2.4</v>
      </c>
      <c r="E104" s="186"/>
      <c r="F104" s="187"/>
      <c r="G104" s="188" t="s">
        <v>265</v>
      </c>
      <c r="H104" s="192">
        <v>2.4</v>
      </c>
      <c r="I104" s="304" t="s">
        <v>264</v>
      </c>
      <c r="J104" s="317"/>
    </row>
    <row r="105" spans="1:10" ht="42.75">
      <c r="A105" s="262"/>
      <c r="B105" s="240"/>
      <c r="C105" s="188" t="s">
        <v>266</v>
      </c>
      <c r="D105" s="192">
        <v>1</v>
      </c>
      <c r="E105" s="186"/>
      <c r="F105" s="187"/>
      <c r="G105" s="188" t="s">
        <v>266</v>
      </c>
      <c r="H105" s="268">
        <v>1</v>
      </c>
      <c r="I105" s="304" t="s">
        <v>267</v>
      </c>
      <c r="J105" s="317">
        <v>1</v>
      </c>
    </row>
    <row r="106" spans="1:10" ht="57">
      <c r="A106" s="262"/>
      <c r="B106" s="240"/>
      <c r="C106" s="188" t="s">
        <v>268</v>
      </c>
      <c r="D106" s="192">
        <v>4.8</v>
      </c>
      <c r="E106" s="186"/>
      <c r="F106" s="187"/>
      <c r="G106" s="188" t="s">
        <v>268</v>
      </c>
      <c r="H106" s="225">
        <v>4.8</v>
      </c>
      <c r="I106" s="304" t="s">
        <v>269</v>
      </c>
      <c r="J106" s="317"/>
    </row>
    <row r="107" spans="1:10" ht="28.5">
      <c r="A107" s="262"/>
      <c r="B107" s="240"/>
      <c r="C107" s="188" t="s">
        <v>270</v>
      </c>
      <c r="D107" s="192">
        <v>1</v>
      </c>
      <c r="E107" s="188"/>
      <c r="F107" s="187"/>
      <c r="G107" s="188" t="s">
        <v>270</v>
      </c>
      <c r="H107" s="192">
        <v>1</v>
      </c>
      <c r="I107" s="304" t="s">
        <v>271</v>
      </c>
      <c r="J107" s="317"/>
    </row>
    <row r="108" spans="1:10" ht="14.25">
      <c r="A108" s="262"/>
      <c r="B108" s="240"/>
      <c r="C108" s="186" t="s">
        <v>272</v>
      </c>
      <c r="D108" s="192">
        <v>1</v>
      </c>
      <c r="E108" s="186" t="s">
        <v>272</v>
      </c>
      <c r="F108" s="187">
        <v>1</v>
      </c>
      <c r="G108" s="188"/>
      <c r="H108" s="192"/>
      <c r="I108" s="304"/>
      <c r="J108" s="317"/>
    </row>
    <row r="109" spans="1:10" ht="28.5">
      <c r="A109" s="262"/>
      <c r="B109" s="240"/>
      <c r="C109" s="188" t="s">
        <v>273</v>
      </c>
      <c r="D109" s="192">
        <v>0.642</v>
      </c>
      <c r="E109" s="186"/>
      <c r="F109" s="187"/>
      <c r="G109" s="188" t="s">
        <v>273</v>
      </c>
      <c r="H109" s="220">
        <v>0.642</v>
      </c>
      <c r="I109" s="304" t="s">
        <v>271</v>
      </c>
      <c r="J109" s="317">
        <v>0.642</v>
      </c>
    </row>
    <row r="110" spans="1:10" ht="28.5">
      <c r="A110" s="262"/>
      <c r="B110" s="240"/>
      <c r="C110" s="188" t="s">
        <v>274</v>
      </c>
      <c r="D110" s="225">
        <v>0.358</v>
      </c>
      <c r="E110" s="186"/>
      <c r="F110" s="187"/>
      <c r="G110" s="188" t="s">
        <v>274</v>
      </c>
      <c r="H110" s="221">
        <v>0.358</v>
      </c>
      <c r="I110" s="304" t="s">
        <v>271</v>
      </c>
      <c r="J110" s="325">
        <f>H110</f>
        <v>0.358</v>
      </c>
    </row>
    <row r="111" spans="1:10" ht="28.5">
      <c r="A111" s="262"/>
      <c r="B111" s="240"/>
      <c r="C111" s="188" t="s">
        <v>275</v>
      </c>
      <c r="D111" s="192">
        <v>2</v>
      </c>
      <c r="E111" s="186" t="s">
        <v>276</v>
      </c>
      <c r="F111" s="187">
        <v>1</v>
      </c>
      <c r="G111" s="188" t="s">
        <v>277</v>
      </c>
      <c r="H111" s="192">
        <v>1</v>
      </c>
      <c r="I111" s="304" t="s">
        <v>278</v>
      </c>
      <c r="J111" s="317"/>
    </row>
    <row r="112" spans="1:10" ht="14.25">
      <c r="A112" s="243"/>
      <c r="B112" s="194" t="s">
        <v>279</v>
      </c>
      <c r="C112" s="184"/>
      <c r="D112" s="195">
        <f>SUM(D103:D111)</f>
        <v>15.2</v>
      </c>
      <c r="E112" s="195"/>
      <c r="F112" s="195">
        <f>SUM(F103:F111)</f>
        <v>2</v>
      </c>
      <c r="G112" s="195"/>
      <c r="H112" s="197">
        <f>SUM(H103:H111)</f>
        <v>13.2</v>
      </c>
      <c r="I112" s="198"/>
      <c r="J112" s="318">
        <f>SUM(J103:J111)</f>
        <v>2</v>
      </c>
    </row>
    <row r="113" spans="1:10" ht="14.25">
      <c r="A113" s="199" t="s">
        <v>110</v>
      </c>
      <c r="B113" s="240" t="s">
        <v>280</v>
      </c>
      <c r="C113" s="184" t="s">
        <v>281</v>
      </c>
      <c r="D113" s="185">
        <v>1.3</v>
      </c>
      <c r="E113" s="186" t="s">
        <v>281</v>
      </c>
      <c r="F113" s="187">
        <v>1.3</v>
      </c>
      <c r="G113" s="188"/>
      <c r="H113" s="192"/>
      <c r="I113" s="304" t="s">
        <v>282</v>
      </c>
      <c r="J113" s="317"/>
    </row>
    <row r="114" spans="1:10" ht="14.25">
      <c r="A114" s="182"/>
      <c r="B114" s="240"/>
      <c r="C114" s="184" t="s">
        <v>283</v>
      </c>
      <c r="D114" s="185">
        <v>2.36</v>
      </c>
      <c r="E114" s="186"/>
      <c r="F114" s="187"/>
      <c r="G114" s="184" t="s">
        <v>283</v>
      </c>
      <c r="H114" s="269">
        <v>2.36</v>
      </c>
      <c r="I114" s="304" t="s">
        <v>282</v>
      </c>
      <c r="J114" s="317">
        <v>2</v>
      </c>
    </row>
    <row r="115" spans="1:10" ht="28.5">
      <c r="A115" s="182"/>
      <c r="B115" s="240"/>
      <c r="C115" s="184" t="s">
        <v>284</v>
      </c>
      <c r="D115" s="185">
        <v>1</v>
      </c>
      <c r="E115" s="186" t="s">
        <v>284</v>
      </c>
      <c r="F115" s="187">
        <v>1</v>
      </c>
      <c r="G115" s="224"/>
      <c r="H115" s="192"/>
      <c r="I115" s="304" t="s">
        <v>285</v>
      </c>
      <c r="J115" s="317"/>
    </row>
    <row r="116" spans="1:10" ht="28.5">
      <c r="A116" s="182"/>
      <c r="B116" s="240"/>
      <c r="C116" s="188" t="s">
        <v>286</v>
      </c>
      <c r="D116" s="192">
        <v>1</v>
      </c>
      <c r="E116" s="186"/>
      <c r="F116" s="187"/>
      <c r="G116" s="224" t="s">
        <v>286</v>
      </c>
      <c r="H116" s="192">
        <v>1</v>
      </c>
      <c r="I116" s="304" t="s">
        <v>285</v>
      </c>
      <c r="J116" s="317"/>
    </row>
    <row r="117" spans="1:10" ht="14.25">
      <c r="A117" s="182"/>
      <c r="B117" s="240"/>
      <c r="C117" s="188" t="s">
        <v>287</v>
      </c>
      <c r="D117" s="192">
        <v>1.1</v>
      </c>
      <c r="E117" s="186" t="s">
        <v>287</v>
      </c>
      <c r="F117" s="187">
        <v>1.1</v>
      </c>
      <c r="G117" s="188"/>
      <c r="H117" s="192"/>
      <c r="I117" s="304" t="s">
        <v>288</v>
      </c>
      <c r="J117" s="317"/>
    </row>
    <row r="118" spans="1:10" s="271" customFormat="1" ht="14.25">
      <c r="A118" s="270"/>
      <c r="B118" s="219"/>
      <c r="C118" s="186"/>
      <c r="D118" s="187"/>
      <c r="E118" s="186"/>
      <c r="F118" s="187"/>
      <c r="G118" s="186"/>
      <c r="H118" s="187"/>
      <c r="I118" s="304"/>
      <c r="J118" s="317"/>
    </row>
    <row r="119" spans="1:10" ht="14.25">
      <c r="A119" s="193"/>
      <c r="B119" s="194" t="s">
        <v>289</v>
      </c>
      <c r="C119" s="184"/>
      <c r="D119" s="195">
        <f>SUM(D113:D118)</f>
        <v>6.76</v>
      </c>
      <c r="E119" s="195"/>
      <c r="F119" s="195">
        <f>SUM(F113:F118)</f>
        <v>3.4</v>
      </c>
      <c r="G119" s="195"/>
      <c r="H119" s="197">
        <f>SUM(H113:H118)</f>
        <v>3.36</v>
      </c>
      <c r="I119" s="198"/>
      <c r="J119" s="318">
        <f>SUM(J113:J118)</f>
        <v>2</v>
      </c>
    </row>
    <row r="120" spans="1:10" ht="28.5">
      <c r="A120" s="272" t="s">
        <v>112</v>
      </c>
      <c r="B120" s="240" t="s">
        <v>290</v>
      </c>
      <c r="C120" s="184"/>
      <c r="D120" s="192"/>
      <c r="E120" s="186"/>
      <c r="F120" s="187"/>
      <c r="G120" s="252"/>
      <c r="H120" s="192"/>
      <c r="I120" s="304"/>
      <c r="J120" s="317"/>
    </row>
    <row r="121" spans="1:10" ht="42.75">
      <c r="A121" s="262"/>
      <c r="B121" s="240"/>
      <c r="C121" s="186" t="s">
        <v>291</v>
      </c>
      <c r="D121" s="187">
        <v>0.93</v>
      </c>
      <c r="E121" s="186" t="s">
        <v>291</v>
      </c>
      <c r="F121" s="187">
        <v>0.93</v>
      </c>
      <c r="G121" s="252"/>
      <c r="H121" s="192"/>
      <c r="I121" s="304" t="s">
        <v>292</v>
      </c>
      <c r="J121" s="317"/>
    </row>
    <row r="122" spans="1:10" ht="42.75">
      <c r="A122" s="262"/>
      <c r="B122" s="240"/>
      <c r="C122" s="252" t="s">
        <v>293</v>
      </c>
      <c r="D122" s="192">
        <f>2.1-1.03</f>
        <v>1.07</v>
      </c>
      <c r="E122" s="186"/>
      <c r="F122" s="187"/>
      <c r="G122" s="252" t="s">
        <v>293</v>
      </c>
      <c r="H122" s="221">
        <f>2.1-1.03</f>
        <v>1.07</v>
      </c>
      <c r="I122" s="304" t="s">
        <v>292</v>
      </c>
      <c r="J122" s="317">
        <v>1.07</v>
      </c>
    </row>
    <row r="123" spans="1:10" ht="28.5">
      <c r="A123" s="262"/>
      <c r="B123" s="240"/>
      <c r="C123" s="188" t="s">
        <v>294</v>
      </c>
      <c r="D123" s="192">
        <v>1</v>
      </c>
      <c r="E123" s="186"/>
      <c r="F123" s="187"/>
      <c r="G123" s="252" t="s">
        <v>294</v>
      </c>
      <c r="H123" s="331">
        <v>1</v>
      </c>
      <c r="I123" s="304" t="s">
        <v>295</v>
      </c>
      <c r="J123" s="317">
        <v>1</v>
      </c>
    </row>
    <row r="124" spans="1:10" ht="28.5">
      <c r="A124" s="262"/>
      <c r="B124" s="240"/>
      <c r="C124" s="188" t="s">
        <v>296</v>
      </c>
      <c r="D124" s="192">
        <v>1</v>
      </c>
      <c r="E124" s="186"/>
      <c r="F124" s="187"/>
      <c r="G124" s="252" t="s">
        <v>296</v>
      </c>
      <c r="H124" s="192">
        <v>1</v>
      </c>
      <c r="I124" s="304" t="s">
        <v>295</v>
      </c>
      <c r="J124" s="317"/>
    </row>
    <row r="125" spans="1:10" ht="14.25">
      <c r="A125" s="243"/>
      <c r="B125" s="194" t="s">
        <v>297</v>
      </c>
      <c r="C125" s="184"/>
      <c r="D125" s="267">
        <f>SUM(D121:D124)</f>
        <v>4</v>
      </c>
      <c r="E125" s="267"/>
      <c r="F125" s="267">
        <f>SUM(F121:F124)</f>
        <v>0.93</v>
      </c>
      <c r="G125" s="267"/>
      <c r="H125" s="197">
        <f>SUM(H121:H124)</f>
        <v>3.0700000000000003</v>
      </c>
      <c r="I125" s="198"/>
      <c r="J125" s="318">
        <f>SUM(J121:J124)</f>
        <v>2.0700000000000003</v>
      </c>
    </row>
    <row r="126" spans="1:10" ht="15">
      <c r="A126" s="199" t="s">
        <v>115</v>
      </c>
      <c r="B126" s="240" t="s">
        <v>298</v>
      </c>
      <c r="C126" s="184" t="s">
        <v>299</v>
      </c>
      <c r="D126" s="185">
        <v>1</v>
      </c>
      <c r="E126" s="186" t="s">
        <v>299</v>
      </c>
      <c r="F126" s="187">
        <v>1</v>
      </c>
      <c r="G126" s="180"/>
      <c r="H126" s="192"/>
      <c r="I126" s="304" t="s">
        <v>300</v>
      </c>
      <c r="J126" s="317"/>
    </row>
    <row r="127" spans="1:10" ht="14.25">
      <c r="A127" s="199"/>
      <c r="B127" s="240"/>
      <c r="C127" s="188" t="s">
        <v>301</v>
      </c>
      <c r="D127" s="192">
        <v>0.9</v>
      </c>
      <c r="E127" s="186"/>
      <c r="F127" s="187"/>
      <c r="G127" s="188" t="s">
        <v>301</v>
      </c>
      <c r="H127" s="192">
        <v>0.9</v>
      </c>
      <c r="I127" s="304" t="s">
        <v>300</v>
      </c>
      <c r="J127" s="317"/>
    </row>
    <row r="128" spans="1:10" ht="14.25">
      <c r="A128" s="199"/>
      <c r="B128" s="194" t="s">
        <v>302</v>
      </c>
      <c r="C128" s="184"/>
      <c r="D128" s="195">
        <f>SUM(D126:D127)</f>
        <v>1.9</v>
      </c>
      <c r="E128" s="195"/>
      <c r="F128" s="195">
        <f>SUM(F126:F127)</f>
        <v>1</v>
      </c>
      <c r="G128" s="195"/>
      <c r="H128" s="197">
        <f>SUM(H126:H127)</f>
        <v>0.9</v>
      </c>
      <c r="I128" s="304"/>
      <c r="J128" s="317"/>
    </row>
    <row r="129" spans="1:10" ht="14.25">
      <c r="A129" s="199" t="s">
        <v>242</v>
      </c>
      <c r="B129" s="240" t="s">
        <v>303</v>
      </c>
      <c r="C129" s="184" t="s">
        <v>304</v>
      </c>
      <c r="D129" s="185">
        <v>1.1</v>
      </c>
      <c r="E129" s="186" t="s">
        <v>304</v>
      </c>
      <c r="F129" s="187">
        <v>1.1</v>
      </c>
      <c r="G129" s="188"/>
      <c r="H129" s="192"/>
      <c r="I129" s="304" t="s">
        <v>305</v>
      </c>
      <c r="J129" s="317"/>
    </row>
    <row r="130" spans="1:10" ht="14.25">
      <c r="A130" s="202"/>
      <c r="B130" s="240"/>
      <c r="C130" s="188" t="s">
        <v>306</v>
      </c>
      <c r="D130" s="192">
        <v>1</v>
      </c>
      <c r="E130" s="186" t="s">
        <v>306</v>
      </c>
      <c r="F130" s="187">
        <v>1</v>
      </c>
      <c r="G130" s="188"/>
      <c r="H130" s="192"/>
      <c r="I130" s="304" t="s">
        <v>307</v>
      </c>
      <c r="J130" s="317"/>
    </row>
    <row r="131" spans="1:10" ht="14.25">
      <c r="A131" s="202"/>
      <c r="B131" s="240"/>
      <c r="C131" s="184" t="s">
        <v>308</v>
      </c>
      <c r="D131" s="185">
        <v>0.3</v>
      </c>
      <c r="E131" s="186" t="s">
        <v>308</v>
      </c>
      <c r="F131" s="187">
        <v>0.3</v>
      </c>
      <c r="G131" s="188"/>
      <c r="H131" s="192"/>
      <c r="I131" s="304"/>
      <c r="J131" s="317"/>
    </row>
    <row r="132" spans="1:10" ht="14.25">
      <c r="A132" s="202"/>
      <c r="B132" s="240"/>
      <c r="C132" s="188" t="s">
        <v>309</v>
      </c>
      <c r="D132" s="192">
        <v>0.6</v>
      </c>
      <c r="E132" s="186" t="s">
        <v>309</v>
      </c>
      <c r="F132" s="187">
        <v>0.6</v>
      </c>
      <c r="G132" s="188"/>
      <c r="H132" s="192"/>
      <c r="I132" s="304"/>
      <c r="J132" s="317"/>
    </row>
    <row r="133" spans="1:10" ht="14.25">
      <c r="A133" s="202"/>
      <c r="B133" s="240"/>
      <c r="C133" s="188" t="s">
        <v>310</v>
      </c>
      <c r="D133" s="192">
        <v>1.1</v>
      </c>
      <c r="E133" s="186"/>
      <c r="F133" s="187"/>
      <c r="G133" s="188" t="s">
        <v>310</v>
      </c>
      <c r="H133" s="192">
        <v>1.1</v>
      </c>
      <c r="I133" s="304" t="s">
        <v>307</v>
      </c>
      <c r="J133" s="317"/>
    </row>
    <row r="134" spans="1:10" ht="14.25">
      <c r="A134" s="202"/>
      <c r="B134" s="194" t="s">
        <v>311</v>
      </c>
      <c r="C134" s="184"/>
      <c r="D134" s="195">
        <f>SUM(D129:D133)</f>
        <v>4.1</v>
      </c>
      <c r="E134" s="195"/>
      <c r="F134" s="195">
        <f>SUM(F129:F133)</f>
        <v>3</v>
      </c>
      <c r="G134" s="195"/>
      <c r="H134" s="197">
        <f>SUM(H129:H133)</f>
        <v>1.1</v>
      </c>
      <c r="I134" s="198"/>
      <c r="J134" s="318">
        <f>SUM(J129:J133)</f>
        <v>0</v>
      </c>
    </row>
    <row r="135" spans="1:10" ht="30.75" thickBot="1">
      <c r="A135" s="231"/>
      <c r="B135" s="209" t="s">
        <v>312</v>
      </c>
      <c r="C135" s="273"/>
      <c r="D135" s="233">
        <f>D102+D112+D119+D125+D128+D134</f>
        <v>34.96</v>
      </c>
      <c r="E135" s="233"/>
      <c r="F135" s="233">
        <f>F102+F112+F119+F125+F128+F134</f>
        <v>11.33</v>
      </c>
      <c r="G135" s="233"/>
      <c r="H135" s="232">
        <f>H102+H112+H119+H125+H128+H134</f>
        <v>23.63</v>
      </c>
      <c r="I135" s="234"/>
      <c r="J135" s="322">
        <f>J102+J112+J119+J125+J128+J134</f>
        <v>6.07</v>
      </c>
    </row>
    <row r="136" spans="1:10" ht="15.75" thickBot="1">
      <c r="A136" s="249" t="s">
        <v>313</v>
      </c>
      <c r="B136" s="250" t="s">
        <v>314</v>
      </c>
      <c r="C136" s="236"/>
      <c r="D136" s="217"/>
      <c r="E136" s="206"/>
      <c r="F136" s="218"/>
      <c r="G136" s="216"/>
      <c r="H136" s="217"/>
      <c r="I136" s="308"/>
      <c r="J136" s="317"/>
    </row>
    <row r="137" spans="1:10" s="271" customFormat="1" ht="28.5">
      <c r="A137" s="274" t="s">
        <v>87</v>
      </c>
      <c r="B137" s="219" t="s">
        <v>315</v>
      </c>
      <c r="C137" s="186" t="s">
        <v>174</v>
      </c>
      <c r="D137" s="187">
        <v>1</v>
      </c>
      <c r="E137" s="186" t="s">
        <v>174</v>
      </c>
      <c r="F137" s="187">
        <v>1</v>
      </c>
      <c r="G137" s="186">
        <v>0</v>
      </c>
      <c r="H137" s="187">
        <v>0</v>
      </c>
      <c r="I137" s="304" t="s">
        <v>316</v>
      </c>
      <c r="J137" s="317"/>
    </row>
    <row r="138" spans="1:10" ht="14.25">
      <c r="A138" s="182"/>
      <c r="B138" s="183"/>
      <c r="C138" s="184" t="s">
        <v>317</v>
      </c>
      <c r="D138" s="185">
        <v>5.4</v>
      </c>
      <c r="E138" s="186"/>
      <c r="F138" s="187"/>
      <c r="G138" s="188" t="s">
        <v>317</v>
      </c>
      <c r="H138" s="192">
        <v>5.4</v>
      </c>
      <c r="I138" s="304" t="s">
        <v>318</v>
      </c>
      <c r="J138" s="317"/>
    </row>
    <row r="139" spans="1:10" ht="28.5">
      <c r="A139" s="182"/>
      <c r="B139" s="183"/>
      <c r="C139" s="184" t="s">
        <v>319</v>
      </c>
      <c r="D139" s="185">
        <v>0.5</v>
      </c>
      <c r="E139" s="186" t="s">
        <v>319</v>
      </c>
      <c r="F139" s="187">
        <v>0.5</v>
      </c>
      <c r="G139" s="188"/>
      <c r="H139" s="192"/>
      <c r="I139" s="304" t="s">
        <v>316</v>
      </c>
      <c r="J139" s="317"/>
    </row>
    <row r="140" spans="1:10" ht="14.25">
      <c r="A140" s="182"/>
      <c r="B140" s="183"/>
      <c r="C140" s="184" t="s">
        <v>91</v>
      </c>
      <c r="D140" s="185">
        <v>2</v>
      </c>
      <c r="E140" s="186"/>
      <c r="F140" s="187"/>
      <c r="G140" s="188" t="s">
        <v>91</v>
      </c>
      <c r="H140" s="221">
        <v>2</v>
      </c>
      <c r="I140" s="304" t="s">
        <v>320</v>
      </c>
      <c r="J140" s="317">
        <v>2</v>
      </c>
    </row>
    <row r="141" spans="1:10" s="263" customFormat="1" ht="14.25">
      <c r="A141" s="199"/>
      <c r="B141" s="194" t="s">
        <v>321</v>
      </c>
      <c r="C141" s="184"/>
      <c r="D141" s="195">
        <f>SUM(D137:D140)</f>
        <v>8.9</v>
      </c>
      <c r="E141" s="195"/>
      <c r="F141" s="195">
        <f>SUM(F137:F140)</f>
        <v>1.5</v>
      </c>
      <c r="G141" s="195"/>
      <c r="H141" s="197">
        <f>SUM(H137:H140)</f>
        <v>7.4</v>
      </c>
      <c r="I141" s="198"/>
      <c r="J141" s="318">
        <f>SUM(J137:J140)</f>
        <v>2</v>
      </c>
    </row>
    <row r="142" spans="1:10" ht="28.5">
      <c r="A142" s="199" t="s">
        <v>103</v>
      </c>
      <c r="B142" s="183" t="s">
        <v>322</v>
      </c>
      <c r="C142" s="184" t="s">
        <v>323</v>
      </c>
      <c r="D142" s="185">
        <v>0.5</v>
      </c>
      <c r="E142" s="206"/>
      <c r="F142" s="218"/>
      <c r="G142" s="188" t="s">
        <v>323</v>
      </c>
      <c r="H142" s="192">
        <v>0.5</v>
      </c>
      <c r="I142" s="308" t="s">
        <v>324</v>
      </c>
      <c r="J142" s="326"/>
    </row>
    <row r="143" spans="1:10" ht="15">
      <c r="A143" s="202"/>
      <c r="B143" s="183"/>
      <c r="C143" s="184" t="s">
        <v>325</v>
      </c>
      <c r="D143" s="185">
        <v>0.485</v>
      </c>
      <c r="E143" s="186" t="s">
        <v>325</v>
      </c>
      <c r="F143" s="218">
        <f>D143</f>
        <v>0.485</v>
      </c>
      <c r="G143" s="188"/>
      <c r="H143" s="192"/>
      <c r="I143" s="308"/>
      <c r="J143" s="326"/>
    </row>
    <row r="144" spans="1:10" ht="15">
      <c r="A144" s="202"/>
      <c r="B144" s="183"/>
      <c r="C144" s="188" t="s">
        <v>326</v>
      </c>
      <c r="D144" s="192">
        <v>0.05</v>
      </c>
      <c r="E144" s="271"/>
      <c r="F144" s="206"/>
      <c r="G144" s="188" t="s">
        <v>326</v>
      </c>
      <c r="H144" s="192">
        <v>0.05</v>
      </c>
      <c r="I144" s="308" t="s">
        <v>327</v>
      </c>
      <c r="J144" s="326"/>
    </row>
    <row r="145" spans="1:10" ht="15">
      <c r="A145" s="202"/>
      <c r="B145" s="183"/>
      <c r="C145" s="184" t="s">
        <v>328</v>
      </c>
      <c r="D145" s="185">
        <v>1.485</v>
      </c>
      <c r="E145" s="186" t="s">
        <v>328</v>
      </c>
      <c r="F145" s="218">
        <f>D145</f>
        <v>1.485</v>
      </c>
      <c r="G145" s="188"/>
      <c r="H145" s="192"/>
      <c r="I145" s="312" t="s">
        <v>329</v>
      </c>
      <c r="J145" s="326"/>
    </row>
    <row r="146" spans="1:10" ht="15">
      <c r="A146" s="202"/>
      <c r="B146" s="183"/>
      <c r="C146" s="184" t="s">
        <v>330</v>
      </c>
      <c r="D146" s="224">
        <v>5.015</v>
      </c>
      <c r="E146" s="186"/>
      <c r="F146" s="187"/>
      <c r="G146" s="184" t="s">
        <v>330</v>
      </c>
      <c r="H146" s="224">
        <v>5.015</v>
      </c>
      <c r="I146" s="312" t="s">
        <v>329</v>
      </c>
      <c r="J146" s="326"/>
    </row>
    <row r="147" spans="1:10" ht="15">
      <c r="A147" s="202"/>
      <c r="B147" s="194" t="s">
        <v>331</v>
      </c>
      <c r="C147" s="184"/>
      <c r="D147" s="267">
        <f>SUM(D142:D146)</f>
        <v>7.535</v>
      </c>
      <c r="E147" s="186"/>
      <c r="F147" s="222">
        <f>SUM(F142:F146)</f>
        <v>1.9700000000000002</v>
      </c>
      <c r="G147" s="180"/>
      <c r="H147" s="197">
        <f>SUM(H142:H146)</f>
        <v>5.5649999999999995</v>
      </c>
      <c r="I147" s="198"/>
      <c r="J147" s="318">
        <f>SUM(J142:J146)</f>
        <v>0</v>
      </c>
    </row>
    <row r="148" spans="1:10" ht="45.75" thickBot="1">
      <c r="A148" s="231"/>
      <c r="B148" s="209" t="s">
        <v>332</v>
      </c>
      <c r="C148" s="210"/>
      <c r="D148" s="232">
        <f>D141+D147</f>
        <v>16.435000000000002</v>
      </c>
      <c r="E148" s="247"/>
      <c r="F148" s="247">
        <f>F141+F147</f>
        <v>3.47</v>
      </c>
      <c r="G148" s="233"/>
      <c r="H148" s="232">
        <f>H141+H147</f>
        <v>12.965</v>
      </c>
      <c r="I148" s="234"/>
      <c r="J148" s="322">
        <f>J141+J147</f>
        <v>2</v>
      </c>
    </row>
    <row r="149" spans="1:10" ht="15.75" thickBot="1">
      <c r="A149" s="249" t="s">
        <v>333</v>
      </c>
      <c r="B149" s="250" t="s">
        <v>334</v>
      </c>
      <c r="C149" s="216"/>
      <c r="D149" s="217"/>
      <c r="E149" s="206"/>
      <c r="F149" s="218"/>
      <c r="G149" s="216"/>
      <c r="H149" s="217"/>
      <c r="I149" s="308"/>
      <c r="J149" s="317"/>
    </row>
    <row r="150" spans="1:10" ht="28.5">
      <c r="A150" s="275" t="s">
        <v>87</v>
      </c>
      <c r="B150" s="240" t="s">
        <v>335</v>
      </c>
      <c r="C150" s="190" t="s">
        <v>336</v>
      </c>
      <c r="D150" s="187">
        <v>0.4</v>
      </c>
      <c r="E150" s="190" t="s">
        <v>336</v>
      </c>
      <c r="F150" s="187">
        <v>0.4</v>
      </c>
      <c r="G150" s="216"/>
      <c r="H150" s="217"/>
      <c r="I150" s="304" t="s">
        <v>337</v>
      </c>
      <c r="J150" s="317"/>
    </row>
    <row r="151" spans="1:10" ht="14.25">
      <c r="A151" s="199"/>
      <c r="B151" s="240"/>
      <c r="C151" s="186" t="s">
        <v>338</v>
      </c>
      <c r="D151" s="187">
        <v>0.6</v>
      </c>
      <c r="E151" s="186" t="s">
        <v>338</v>
      </c>
      <c r="F151" s="187">
        <v>0.6</v>
      </c>
      <c r="G151" s="188"/>
      <c r="H151" s="192"/>
      <c r="I151" s="304" t="s">
        <v>339</v>
      </c>
      <c r="J151" s="317"/>
    </row>
    <row r="152" spans="1:10" ht="14.25">
      <c r="A152" s="182"/>
      <c r="B152" s="240"/>
      <c r="C152" s="186" t="s">
        <v>340</v>
      </c>
      <c r="D152" s="187">
        <v>0.9</v>
      </c>
      <c r="E152" s="186" t="s">
        <v>340</v>
      </c>
      <c r="F152" s="187">
        <v>0.9</v>
      </c>
      <c r="G152" s="188"/>
      <c r="H152" s="192"/>
      <c r="I152" s="304"/>
      <c r="J152" s="317"/>
    </row>
    <row r="153" spans="1:10" ht="14.25">
      <c r="A153" s="182"/>
      <c r="B153" s="240"/>
      <c r="C153" s="184" t="s">
        <v>341</v>
      </c>
      <c r="D153" s="185">
        <v>1</v>
      </c>
      <c r="E153" s="186" t="s">
        <v>342</v>
      </c>
      <c r="F153" s="187">
        <v>0.6</v>
      </c>
      <c r="G153" s="188" t="s">
        <v>343</v>
      </c>
      <c r="H153" s="192">
        <v>0.4</v>
      </c>
      <c r="I153" s="304" t="s">
        <v>337</v>
      </c>
      <c r="J153" s="317"/>
    </row>
    <row r="154" spans="1:10" ht="28.5">
      <c r="A154" s="182"/>
      <c r="B154" s="240"/>
      <c r="C154" s="184" t="s">
        <v>344</v>
      </c>
      <c r="D154" s="185">
        <v>2.6</v>
      </c>
      <c r="E154" s="186"/>
      <c r="F154" s="187"/>
      <c r="G154" s="188" t="s">
        <v>344</v>
      </c>
      <c r="H154" s="221">
        <v>2.6</v>
      </c>
      <c r="I154" s="304" t="s">
        <v>345</v>
      </c>
      <c r="J154" s="317">
        <v>2.6</v>
      </c>
    </row>
    <row r="155" spans="1:10" ht="14.25">
      <c r="A155" s="182"/>
      <c r="B155" s="240"/>
      <c r="C155" s="186" t="s">
        <v>346</v>
      </c>
      <c r="D155" s="187">
        <v>2</v>
      </c>
      <c r="E155" s="186" t="s">
        <v>346</v>
      </c>
      <c r="F155" s="187">
        <v>2</v>
      </c>
      <c r="G155" s="188"/>
      <c r="H155" s="192"/>
      <c r="I155" s="304"/>
      <c r="J155" s="317"/>
    </row>
    <row r="156" spans="1:10" ht="14.25">
      <c r="A156" s="182"/>
      <c r="B156" s="240"/>
      <c r="C156" s="186" t="s">
        <v>347</v>
      </c>
      <c r="D156" s="187">
        <v>1</v>
      </c>
      <c r="E156" s="186" t="s">
        <v>347</v>
      </c>
      <c r="F156" s="187">
        <v>1</v>
      </c>
      <c r="G156" s="188"/>
      <c r="H156" s="192"/>
      <c r="I156" s="304"/>
      <c r="J156" s="317"/>
    </row>
    <row r="157" spans="1:10" s="263" customFormat="1" ht="15">
      <c r="A157" s="199"/>
      <c r="B157" s="194" t="s">
        <v>348</v>
      </c>
      <c r="C157" s="184"/>
      <c r="D157" s="195">
        <f>SUM(D150:D156)</f>
        <v>8.5</v>
      </c>
      <c r="E157" s="186"/>
      <c r="F157" s="222">
        <f>SUM(F150:F156)</f>
        <v>5.5</v>
      </c>
      <c r="G157" s="180"/>
      <c r="H157" s="197">
        <f>SUM(H150:H156)</f>
        <v>3</v>
      </c>
      <c r="I157" s="198"/>
      <c r="J157" s="318">
        <f>SUM(J150:J156)</f>
        <v>2.6</v>
      </c>
    </row>
    <row r="158" spans="1:10" ht="28.5">
      <c r="A158" s="193" t="s">
        <v>103</v>
      </c>
      <c r="B158" s="240" t="s">
        <v>349</v>
      </c>
      <c r="C158" s="184" t="s">
        <v>350</v>
      </c>
      <c r="D158" s="185">
        <v>3</v>
      </c>
      <c r="E158" s="206"/>
      <c r="F158" s="218"/>
      <c r="G158" s="188" t="s">
        <v>350</v>
      </c>
      <c r="H158" s="221">
        <v>3</v>
      </c>
      <c r="I158" s="304" t="s">
        <v>351</v>
      </c>
      <c r="J158" s="317">
        <v>3</v>
      </c>
    </row>
    <row r="159" spans="1:10" ht="14.25">
      <c r="A159" s="182"/>
      <c r="B159" s="183"/>
      <c r="C159" s="184" t="s">
        <v>352</v>
      </c>
      <c r="D159" s="185">
        <v>1.5</v>
      </c>
      <c r="E159" s="186"/>
      <c r="F159" s="187"/>
      <c r="G159" s="188" t="s">
        <v>352</v>
      </c>
      <c r="H159" s="192">
        <v>1.5</v>
      </c>
      <c r="I159" s="304" t="s">
        <v>353</v>
      </c>
      <c r="J159" s="317"/>
    </row>
    <row r="160" spans="1:10" ht="14.25">
      <c r="A160" s="182"/>
      <c r="B160" s="183"/>
      <c r="C160" s="184" t="s">
        <v>354</v>
      </c>
      <c r="D160" s="185">
        <v>3.5</v>
      </c>
      <c r="E160" s="186"/>
      <c r="F160" s="187"/>
      <c r="G160" s="188" t="s">
        <v>354</v>
      </c>
      <c r="H160" s="221">
        <v>3.5</v>
      </c>
      <c r="I160" s="304" t="s">
        <v>288</v>
      </c>
      <c r="J160" s="317">
        <v>3</v>
      </c>
    </row>
    <row r="161" spans="1:10" ht="14.25">
      <c r="A161" s="182"/>
      <c r="B161" s="183"/>
      <c r="C161" s="190" t="s">
        <v>355</v>
      </c>
      <c r="D161" s="187">
        <v>2</v>
      </c>
      <c r="E161" s="190" t="s">
        <v>355</v>
      </c>
      <c r="F161" s="187">
        <v>2</v>
      </c>
      <c r="G161" s="188"/>
      <c r="H161" s="192">
        <v>0</v>
      </c>
      <c r="I161" s="304" t="s">
        <v>356</v>
      </c>
      <c r="J161" s="317"/>
    </row>
    <row r="162" spans="1:10" ht="14.25">
      <c r="A162" s="182"/>
      <c r="B162" s="183"/>
      <c r="C162" s="184" t="s">
        <v>357</v>
      </c>
      <c r="D162" s="185">
        <v>2.05</v>
      </c>
      <c r="E162" s="190"/>
      <c r="F162" s="187"/>
      <c r="G162" s="188" t="s">
        <v>357</v>
      </c>
      <c r="H162" s="192">
        <v>2.05</v>
      </c>
      <c r="I162" s="304" t="s">
        <v>356</v>
      </c>
      <c r="J162" s="317"/>
    </row>
    <row r="163" spans="1:10" ht="14.25">
      <c r="A163" s="182"/>
      <c r="B163" s="183"/>
      <c r="C163" s="190" t="s">
        <v>358</v>
      </c>
      <c r="D163" s="187">
        <v>0.85</v>
      </c>
      <c r="E163" s="190" t="s">
        <v>358</v>
      </c>
      <c r="F163" s="187">
        <v>0.85</v>
      </c>
      <c r="G163" s="188"/>
      <c r="H163" s="192"/>
      <c r="I163" s="304"/>
      <c r="J163" s="317"/>
    </row>
    <row r="164" spans="1:10" ht="14.25">
      <c r="A164" s="182"/>
      <c r="B164" s="183"/>
      <c r="C164" s="190" t="s">
        <v>359</v>
      </c>
      <c r="D164" s="187">
        <v>1.05</v>
      </c>
      <c r="E164" s="190" t="s">
        <v>359</v>
      </c>
      <c r="F164" s="187">
        <v>1.05</v>
      </c>
      <c r="G164" s="188"/>
      <c r="H164" s="192"/>
      <c r="I164" s="304" t="s">
        <v>360</v>
      </c>
      <c r="J164" s="317"/>
    </row>
    <row r="165" spans="1:10" s="263" customFormat="1" ht="14.25">
      <c r="A165" s="199"/>
      <c r="B165" s="194" t="s">
        <v>361</v>
      </c>
      <c r="C165" s="184"/>
      <c r="D165" s="267">
        <f>SUM(D158:D164)</f>
        <v>13.950000000000001</v>
      </c>
      <c r="E165" s="186"/>
      <c r="F165" s="222">
        <f>SUM(F158:F164)</f>
        <v>3.9000000000000004</v>
      </c>
      <c r="G165" s="188"/>
      <c r="H165" s="197">
        <f>SUM(H158:H164)</f>
        <v>10.05</v>
      </c>
      <c r="I165" s="198"/>
      <c r="J165" s="318">
        <f>SUM(J158:J164)</f>
        <v>6</v>
      </c>
    </row>
    <row r="166" spans="1:10" ht="15">
      <c r="A166" s="199" t="s">
        <v>110</v>
      </c>
      <c r="B166" s="240" t="s">
        <v>362</v>
      </c>
      <c r="C166" s="186" t="s">
        <v>363</v>
      </c>
      <c r="D166" s="192">
        <v>2</v>
      </c>
      <c r="E166" s="186" t="s">
        <v>363</v>
      </c>
      <c r="F166" s="187">
        <v>2</v>
      </c>
      <c r="G166" s="180"/>
      <c r="H166" s="192"/>
      <c r="I166" s="304" t="s">
        <v>282</v>
      </c>
      <c r="J166" s="317"/>
    </row>
    <row r="167" spans="1:10" ht="14.25">
      <c r="A167" s="182"/>
      <c r="B167" s="240"/>
      <c r="C167" s="188" t="s">
        <v>364</v>
      </c>
      <c r="D167" s="192">
        <v>0.45</v>
      </c>
      <c r="E167" s="186"/>
      <c r="F167" s="187"/>
      <c r="G167" s="188" t="s">
        <v>364</v>
      </c>
      <c r="H167" s="192">
        <v>0.45</v>
      </c>
      <c r="I167" s="304" t="s">
        <v>365</v>
      </c>
      <c r="J167" s="317"/>
    </row>
    <row r="168" spans="1:10" ht="14.25">
      <c r="A168" s="182"/>
      <c r="B168" s="183"/>
      <c r="C168" s="184" t="s">
        <v>366</v>
      </c>
      <c r="D168" s="185">
        <v>2.4</v>
      </c>
      <c r="E168" s="186"/>
      <c r="F168" s="187"/>
      <c r="G168" s="188" t="s">
        <v>366</v>
      </c>
      <c r="H168" s="221">
        <v>2.4</v>
      </c>
      <c r="I168" s="304" t="s">
        <v>365</v>
      </c>
      <c r="J168" s="317">
        <v>2.4</v>
      </c>
    </row>
    <row r="169" spans="1:10" ht="14.25">
      <c r="A169" s="182"/>
      <c r="B169" s="183"/>
      <c r="C169" s="184" t="s">
        <v>367</v>
      </c>
      <c r="D169" s="185">
        <v>0.4</v>
      </c>
      <c r="E169" s="186"/>
      <c r="F169" s="187"/>
      <c r="G169" s="188" t="s">
        <v>367</v>
      </c>
      <c r="H169" s="192">
        <v>0.4</v>
      </c>
      <c r="I169" s="304" t="s">
        <v>368</v>
      </c>
      <c r="J169" s="317"/>
    </row>
    <row r="170" spans="1:10" s="263" customFormat="1" ht="14.25">
      <c r="A170" s="193"/>
      <c r="B170" s="194" t="s">
        <v>369</v>
      </c>
      <c r="C170" s="184"/>
      <c r="D170" s="195">
        <f>SUM(D166:D169)</f>
        <v>5.25</v>
      </c>
      <c r="E170" s="186"/>
      <c r="F170" s="222">
        <f>SUM(F166:F169)</f>
        <v>2</v>
      </c>
      <c r="G170" s="188"/>
      <c r="H170" s="197">
        <f>SUM(H166:H169)</f>
        <v>3.25</v>
      </c>
      <c r="I170" s="198"/>
      <c r="J170" s="318">
        <f>SUM(J166:J169)</f>
        <v>2.4</v>
      </c>
    </row>
    <row r="171" spans="1:10" ht="14.25">
      <c r="A171" s="202" t="s">
        <v>112</v>
      </c>
      <c r="B171" s="183" t="s">
        <v>370</v>
      </c>
      <c r="C171" s="186" t="s">
        <v>371</v>
      </c>
      <c r="D171" s="276">
        <v>0.82</v>
      </c>
      <c r="E171" s="186"/>
      <c r="F171" s="187"/>
      <c r="G171" s="188" t="s">
        <v>371</v>
      </c>
      <c r="H171" s="225">
        <v>0.82</v>
      </c>
      <c r="I171" s="304" t="s">
        <v>372</v>
      </c>
      <c r="J171" s="317"/>
    </row>
    <row r="172" spans="1:10" ht="14.25">
      <c r="A172" s="202"/>
      <c r="B172" s="183"/>
      <c r="C172" s="186" t="s">
        <v>373</v>
      </c>
      <c r="D172" s="223">
        <v>2</v>
      </c>
      <c r="E172" s="186" t="s">
        <v>373</v>
      </c>
      <c r="F172" s="187">
        <v>2</v>
      </c>
      <c r="G172" s="188"/>
      <c r="H172" s="225"/>
      <c r="I172" s="304"/>
      <c r="J172" s="317"/>
    </row>
    <row r="173" spans="1:10" ht="14.25">
      <c r="A173" s="202"/>
      <c r="B173" s="183"/>
      <c r="C173" s="186" t="s">
        <v>374</v>
      </c>
      <c r="D173" s="223">
        <v>2.88</v>
      </c>
      <c r="E173" s="186"/>
      <c r="F173" s="187"/>
      <c r="G173" s="188" t="s">
        <v>374</v>
      </c>
      <c r="H173" s="221">
        <v>2.88</v>
      </c>
      <c r="I173" s="304"/>
      <c r="J173" s="317">
        <v>2.88</v>
      </c>
    </row>
    <row r="174" spans="1:10" ht="14.25">
      <c r="A174" s="202"/>
      <c r="B174" s="194" t="s">
        <v>375</v>
      </c>
      <c r="C174" s="184"/>
      <c r="D174" s="267">
        <f>SUM(D171:D173)</f>
        <v>5.699999999999999</v>
      </c>
      <c r="E174" s="277"/>
      <c r="F174" s="222">
        <f>SUM(F171:F173)</f>
        <v>2</v>
      </c>
      <c r="G174" s="248"/>
      <c r="H174" s="197">
        <f>SUM(H171:H173)</f>
        <v>3.6999999999999997</v>
      </c>
      <c r="I174" s="198"/>
      <c r="J174" s="318">
        <f>SUM(J171:J173)</f>
        <v>2.88</v>
      </c>
    </row>
    <row r="175" spans="1:10" ht="14.25">
      <c r="A175" s="202" t="s">
        <v>115</v>
      </c>
      <c r="B175" s="183" t="s">
        <v>376</v>
      </c>
      <c r="C175" s="184" t="s">
        <v>377</v>
      </c>
      <c r="D175" s="185">
        <v>2.5</v>
      </c>
      <c r="E175" s="186"/>
      <c r="F175" s="187"/>
      <c r="G175" s="188" t="s">
        <v>377</v>
      </c>
      <c r="H175" s="192">
        <v>2.5</v>
      </c>
      <c r="I175" s="304" t="s">
        <v>378</v>
      </c>
      <c r="J175" s="317">
        <v>2.5</v>
      </c>
    </row>
    <row r="176" spans="1:10" ht="14.25">
      <c r="A176" s="202"/>
      <c r="B176" s="194" t="s">
        <v>379</v>
      </c>
      <c r="C176" s="184"/>
      <c r="D176" s="195">
        <v>2.5</v>
      </c>
      <c r="E176" s="186"/>
      <c r="F176" s="187"/>
      <c r="G176" s="188"/>
      <c r="H176" s="197">
        <v>2.5</v>
      </c>
      <c r="I176" s="198"/>
      <c r="J176" s="318">
        <v>2.5</v>
      </c>
    </row>
    <row r="177" spans="1:10" ht="30">
      <c r="A177" s="231"/>
      <c r="B177" s="209" t="s">
        <v>380</v>
      </c>
      <c r="C177" s="210"/>
      <c r="D177" s="278">
        <f>D157+D165+D170+D174+D176</f>
        <v>35.900000000000006</v>
      </c>
      <c r="E177" s="279"/>
      <c r="F177" s="279">
        <f>F157+F165+F170+F174+F176</f>
        <v>13.4</v>
      </c>
      <c r="G177" s="280"/>
      <c r="H177" s="278">
        <f>H157+H165+H170+H174+H176</f>
        <v>22.5</v>
      </c>
      <c r="I177" s="281"/>
      <c r="J177" s="327">
        <f>J157+J165+J170+J174+J176</f>
        <v>16.38</v>
      </c>
    </row>
    <row r="178" spans="1:10" ht="14.25">
      <c r="A178" s="245"/>
      <c r="B178" s="183"/>
      <c r="C178" s="188" t="s">
        <v>381</v>
      </c>
      <c r="D178" s="237"/>
      <c r="E178" s="186"/>
      <c r="F178" s="187"/>
      <c r="G178" s="188"/>
      <c r="H178" s="217"/>
      <c r="I178" s="308"/>
      <c r="J178" s="317"/>
    </row>
    <row r="179" spans="1:10" ht="15">
      <c r="A179" s="282"/>
      <c r="B179" s="283" t="s">
        <v>382</v>
      </c>
      <c r="C179" s="284">
        <v>250000</v>
      </c>
      <c r="D179" s="285">
        <f>D22+D43+D59+D97+D135+D148+D177</f>
        <v>263.95500000000004</v>
      </c>
      <c r="E179" s="286"/>
      <c r="F179" s="247">
        <f>F22+F43+F59+F97+F135+F148+F177</f>
        <v>50.315</v>
      </c>
      <c r="G179" s="287"/>
      <c r="H179" s="233">
        <f>H22+H43+H59+H97+H135+H148+H177</f>
        <v>213.64000000000001</v>
      </c>
      <c r="I179" s="288"/>
      <c r="J179" s="328">
        <f>J22+J43+J59+J97+J135+J148+J177</f>
        <v>60.479</v>
      </c>
    </row>
    <row r="180" spans="1:10" s="297" customFormat="1" ht="15.75" thickBot="1">
      <c r="A180" s="289"/>
      <c r="B180" s="290"/>
      <c r="C180" s="291"/>
      <c r="D180" s="292">
        <f>D179*C179</f>
        <v>65988750.00000001</v>
      </c>
      <c r="E180" s="293"/>
      <c r="F180" s="294">
        <f>F179*C179</f>
        <v>12578750</v>
      </c>
      <c r="G180" s="295"/>
      <c r="H180" s="296">
        <f>H179*C179</f>
        <v>53410000</v>
      </c>
      <c r="I180" s="313"/>
      <c r="J180" s="330">
        <f>C179*J179</f>
        <v>15119750</v>
      </c>
    </row>
    <row r="181" spans="4:8" ht="14.25">
      <c r="D181" s="159"/>
      <c r="E181" s="159"/>
      <c r="F181" s="159"/>
      <c r="G181" s="159"/>
      <c r="H181" s="242"/>
    </row>
  </sheetData>
  <sheetProtection password="DDF5" sheet="1" objects="1" scenarios="1"/>
  <mergeCells count="4">
    <mergeCell ref="E1:F1"/>
    <mergeCell ref="G1:H1"/>
    <mergeCell ref="C67:C70"/>
    <mergeCell ref="D67:D70"/>
  </mergeCells>
  <printOptions gridLines="1" horizontalCentered="1"/>
  <pageMargins left="0.1968503937007874" right="0.1968503937007874" top="0.984251968503937" bottom="0.1968503937007874" header="0.31496062992125984" footer="0"/>
  <pageSetup horizontalDpi="600" verticalDpi="600" orientation="landscape" scale="80" r:id="rId3"/>
  <headerFooter alignWithMargins="0">
    <oddHeader>&amp;C
COVOARE BITUMINOASE - 2011&amp;RAnexa nr.9/1</oddHeader>
    <oddFooter>&amp;R
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H14" sqref="H14"/>
    </sheetView>
  </sheetViews>
  <sheetFormatPr defaultColWidth="9.140625" defaultRowHeight="12.75"/>
  <cols>
    <col min="1" max="1" width="4.7109375" style="2" customWidth="1"/>
    <col min="2" max="2" width="32.8515625" style="2" customWidth="1"/>
    <col min="3" max="3" width="11.00390625" style="2" customWidth="1"/>
    <col min="4" max="4" width="11.57421875" style="2" customWidth="1"/>
    <col min="5" max="16384" width="9.140625" style="2" customWidth="1"/>
  </cols>
  <sheetData>
    <row r="1" spans="1:4" s="133" customFormat="1" ht="45">
      <c r="A1" s="145" t="s">
        <v>59</v>
      </c>
      <c r="B1" s="146" t="s">
        <v>60</v>
      </c>
      <c r="C1" s="146" t="s">
        <v>61</v>
      </c>
      <c r="D1" s="147" t="s">
        <v>62</v>
      </c>
    </row>
    <row r="2" spans="1:4" ht="45">
      <c r="A2" s="148">
        <v>1</v>
      </c>
      <c r="B2" s="134" t="s">
        <v>63</v>
      </c>
      <c r="C2" s="135">
        <f>18.226-16.775</f>
        <v>1.4510000000000005</v>
      </c>
      <c r="D2" s="149">
        <v>5000</v>
      </c>
    </row>
    <row r="3" spans="1:4" ht="51" customHeight="1">
      <c r="A3" s="148">
        <v>2</v>
      </c>
      <c r="B3" s="134" t="s">
        <v>64</v>
      </c>
      <c r="C3" s="136">
        <f>36.438-31.32</f>
        <v>5.118000000000002</v>
      </c>
      <c r="D3" s="149">
        <v>62000</v>
      </c>
    </row>
    <row r="4" spans="1:4" ht="15">
      <c r="A4" s="148">
        <v>3</v>
      </c>
      <c r="B4" s="137" t="s">
        <v>65</v>
      </c>
      <c r="C4" s="136">
        <v>55</v>
      </c>
      <c r="D4" s="149">
        <v>29000</v>
      </c>
    </row>
    <row r="5" spans="1:4" ht="30">
      <c r="A5" s="148">
        <v>4</v>
      </c>
      <c r="B5" s="138" t="s">
        <v>66</v>
      </c>
      <c r="C5" s="19">
        <v>5</v>
      </c>
      <c r="D5" s="149">
        <v>50000</v>
      </c>
    </row>
    <row r="6" spans="1:4" ht="45">
      <c r="A6" s="148">
        <v>5</v>
      </c>
      <c r="B6" s="134" t="s">
        <v>67</v>
      </c>
      <c r="C6" s="136">
        <v>0.842</v>
      </c>
      <c r="D6" s="149">
        <v>51000</v>
      </c>
    </row>
    <row r="7" spans="1:4" ht="30">
      <c r="A7" s="148">
        <v>6</v>
      </c>
      <c r="B7" s="134" t="s">
        <v>68</v>
      </c>
      <c r="C7" s="19"/>
      <c r="D7" s="149">
        <f>146000-54000</f>
        <v>92000</v>
      </c>
    </row>
    <row r="8" spans="1:4" ht="15">
      <c r="A8" s="148">
        <v>7</v>
      </c>
      <c r="B8" s="137" t="s">
        <v>69</v>
      </c>
      <c r="C8" s="19"/>
      <c r="D8" s="149">
        <v>12000</v>
      </c>
    </row>
    <row r="9" spans="1:4" ht="30">
      <c r="A9" s="148">
        <v>8</v>
      </c>
      <c r="B9" s="134" t="s">
        <v>385</v>
      </c>
      <c r="C9" s="336">
        <f>13.9-10.8</f>
        <v>3.0999999999999996</v>
      </c>
      <c r="D9" s="149">
        <v>51000</v>
      </c>
    </row>
    <row r="10" spans="1:4" ht="30">
      <c r="A10" s="148">
        <v>9</v>
      </c>
      <c r="B10" s="134" t="s">
        <v>386</v>
      </c>
      <c r="C10" s="337"/>
      <c r="D10" s="149">
        <v>3000</v>
      </c>
    </row>
    <row r="11" spans="1:4" ht="45">
      <c r="A11" s="148">
        <v>10</v>
      </c>
      <c r="B11" s="134" t="s">
        <v>388</v>
      </c>
      <c r="C11" s="338"/>
      <c r="D11" s="149">
        <v>65000</v>
      </c>
    </row>
    <row r="12" spans="1:4" ht="30">
      <c r="A12" s="148">
        <v>11</v>
      </c>
      <c r="B12" s="134" t="s">
        <v>70</v>
      </c>
      <c r="C12" s="139">
        <f>11.5-6.224</f>
        <v>5.276</v>
      </c>
      <c r="D12" s="149">
        <f>213000-79000</f>
        <v>134000</v>
      </c>
    </row>
    <row r="13" spans="1:4" ht="45">
      <c r="A13" s="148">
        <v>12</v>
      </c>
      <c r="B13" s="134" t="s">
        <v>71</v>
      </c>
      <c r="C13" s="136">
        <v>0.8</v>
      </c>
      <c r="D13" s="149">
        <v>25000</v>
      </c>
    </row>
    <row r="14" spans="1:4" ht="28.5">
      <c r="A14" s="148">
        <v>13</v>
      </c>
      <c r="B14" s="140" t="s">
        <v>72</v>
      </c>
      <c r="C14" s="141">
        <v>3</v>
      </c>
      <c r="D14" s="149">
        <v>90000</v>
      </c>
    </row>
    <row r="15" spans="1:4" ht="57">
      <c r="A15" s="148">
        <v>14</v>
      </c>
      <c r="B15" s="142" t="s">
        <v>73</v>
      </c>
      <c r="C15" s="143">
        <v>1</v>
      </c>
      <c r="D15" s="149">
        <v>40000</v>
      </c>
    </row>
    <row r="16" spans="1:4" ht="57">
      <c r="A16" s="148">
        <v>15</v>
      </c>
      <c r="B16" s="142" t="s">
        <v>383</v>
      </c>
      <c r="C16" s="339">
        <v>10</v>
      </c>
      <c r="D16" s="149">
        <v>76000</v>
      </c>
    </row>
    <row r="17" spans="1:4" ht="57">
      <c r="A17" s="148">
        <v>16</v>
      </c>
      <c r="B17" s="142" t="s">
        <v>384</v>
      </c>
      <c r="C17" s="340"/>
      <c r="D17" s="149">
        <v>3000</v>
      </c>
    </row>
    <row r="18" spans="1:4" ht="42.75">
      <c r="A18" s="148">
        <v>17</v>
      </c>
      <c r="B18" s="142" t="s">
        <v>387</v>
      </c>
      <c r="C18" s="341"/>
      <c r="D18" s="149">
        <v>250000</v>
      </c>
    </row>
    <row r="19" spans="1:4" ht="15.75" thickBot="1">
      <c r="A19" s="150"/>
      <c r="B19" s="151" t="s">
        <v>74</v>
      </c>
      <c r="C19" s="152"/>
      <c r="D19" s="153">
        <f>SUM(D2:D18)</f>
        <v>1038000</v>
      </c>
    </row>
    <row r="20" ht="12.75">
      <c r="A20" s="144"/>
    </row>
  </sheetData>
  <mergeCells count="2">
    <mergeCell ref="C9:C11"/>
    <mergeCell ref="C16:C18"/>
  </mergeCells>
  <printOptions horizontalCentered="1"/>
  <pageMargins left="0.7480314960629921" right="0.7480314960629921" top="1.34" bottom="0.62" header="0.5118110236220472" footer="0.49"/>
  <pageSetup horizontalDpi="600" verticalDpi="600" orientation="portrait" paperSize="9" r:id="rId1"/>
  <headerFooter alignWithMargins="0">
    <oddHeader>&amp;C
DOCUMENTATII TEHNICO - ECONOMICE 
PROGRAM DRUMURI 2011&amp;RAnexa nr. 9/2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Bartha</dc:creator>
  <cp:keywords/>
  <dc:description/>
  <cp:lastModifiedBy>Bartha</cp:lastModifiedBy>
  <cp:lastPrinted>2011-02-10T08:55:17Z</cp:lastPrinted>
  <dcterms:created xsi:type="dcterms:W3CDTF">2011-02-05T08:38:09Z</dcterms:created>
  <dcterms:modified xsi:type="dcterms:W3CDTF">2011-02-10T08:55:40Z</dcterms:modified>
  <cp:category/>
  <cp:version/>
  <cp:contentType/>
  <cp:contentStatus/>
</cp:coreProperties>
</file>